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ELIANA\VIGILANCIA ARMADA\"/>
    </mc:Choice>
  </mc:AlternateContent>
  <bookViews>
    <workbookView xWindow="0" yWindow="0" windowWidth="25200" windowHeight="13275" activeTab="2"/>
  </bookViews>
  <sheets>
    <sheet name="Diurno" sheetId="2" r:id="rId1"/>
    <sheet name="Noturno" sheetId="1" r:id="rId2"/>
    <sheet name="Global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 l="1"/>
  <c r="H10" i="2" s="1"/>
  <c r="F45" i="3"/>
  <c r="F40" i="3"/>
  <c r="F35" i="3"/>
  <c r="F26" i="3"/>
  <c r="C9" i="2"/>
  <c r="C11" i="2" s="1"/>
  <c r="G8" i="2"/>
  <c r="F82" i="1"/>
  <c r="F81" i="2"/>
  <c r="F70" i="2"/>
  <c r="F71" i="1"/>
  <c r="G61" i="1"/>
  <c r="H61" i="1" s="1"/>
  <c r="G64" i="1"/>
  <c r="G63" i="1"/>
  <c r="H63" i="1" s="1"/>
  <c r="G62" i="1"/>
  <c r="H62" i="1" s="1"/>
  <c r="G63" i="2"/>
  <c r="H63" i="2" s="1"/>
  <c r="G62" i="2"/>
  <c r="H62" i="2" s="1"/>
  <c r="I63" i="3" s="1"/>
  <c r="G61" i="2"/>
  <c r="H61" i="2" s="1"/>
  <c r="I62" i="3" s="1"/>
  <c r="G60" i="2"/>
  <c r="H64" i="1"/>
  <c r="G60" i="1"/>
  <c r="H60" i="1" s="1"/>
  <c r="G59" i="2"/>
  <c r="H59" i="2" s="1"/>
  <c r="G58" i="2"/>
  <c r="G57" i="2"/>
  <c r="H57" i="2" s="1"/>
  <c r="G59" i="1"/>
  <c r="H59" i="1" s="1"/>
  <c r="G58" i="1"/>
  <c r="H58" i="1" s="1"/>
  <c r="G56" i="2"/>
  <c r="H56" i="2" s="1"/>
  <c r="G57" i="1"/>
  <c r="G55" i="1"/>
  <c r="H55" i="1" s="1"/>
  <c r="G56" i="1"/>
  <c r="G55" i="2"/>
  <c r="H55" i="2" s="1"/>
  <c r="G54" i="2"/>
  <c r="G54" i="1"/>
  <c r="H54" i="1" s="1"/>
  <c r="G53" i="2"/>
  <c r="H53" i="2" s="1"/>
  <c r="G52" i="2"/>
  <c r="G53" i="1"/>
  <c r="H53" i="1" s="1"/>
  <c r="F44" i="2"/>
  <c r="F39" i="2"/>
  <c r="F34" i="2"/>
  <c r="F25" i="2"/>
  <c r="F41" i="2" s="1"/>
  <c r="F45" i="1"/>
  <c r="F40" i="1"/>
  <c r="F35" i="1"/>
  <c r="F26" i="1"/>
  <c r="F42" i="1" s="1"/>
  <c r="G11" i="1"/>
  <c r="H11" i="1" s="1"/>
  <c r="G8" i="1"/>
  <c r="H8" i="1" s="1"/>
  <c r="F49" i="1" l="1"/>
  <c r="I54" i="3"/>
  <c r="I64" i="3"/>
  <c r="G59" i="3"/>
  <c r="H59" i="3" s="1"/>
  <c r="G61" i="3"/>
  <c r="G8" i="3"/>
  <c r="F48" i="2"/>
  <c r="G56" i="3"/>
  <c r="G9" i="2"/>
  <c r="H9" i="2" s="1"/>
  <c r="G62" i="3"/>
  <c r="H62" i="3" s="1"/>
  <c r="G11" i="2"/>
  <c r="G58" i="3"/>
  <c r="G57" i="3"/>
  <c r="H57" i="3" s="1"/>
  <c r="H58" i="2"/>
  <c r="I59" i="3" s="1"/>
  <c r="H8" i="2"/>
  <c r="I8" i="3" s="1"/>
  <c r="G54" i="3"/>
  <c r="H60" i="2"/>
  <c r="I61" i="3" s="1"/>
  <c r="G53" i="3"/>
  <c r="G55" i="3"/>
  <c r="H55" i="3" s="1"/>
  <c r="H56" i="1"/>
  <c r="I56" i="3" s="1"/>
  <c r="H57" i="1"/>
  <c r="I57" i="3" s="1"/>
  <c r="G66" i="1"/>
  <c r="I58" i="3"/>
  <c r="I60" i="3"/>
  <c r="G65" i="2"/>
  <c r="H52" i="2"/>
  <c r="G60" i="3"/>
  <c r="H60" i="3" s="1"/>
  <c r="G64" i="3"/>
  <c r="H64" i="3" s="1"/>
  <c r="H54" i="2"/>
  <c r="I55" i="3" s="1"/>
  <c r="G63" i="3"/>
  <c r="H63" i="3" s="1"/>
  <c r="H8" i="3"/>
  <c r="H54" i="3"/>
  <c r="H56" i="3"/>
  <c r="H61" i="3"/>
  <c r="H58" i="3"/>
  <c r="F42" i="3"/>
  <c r="I11" i="3" l="1"/>
  <c r="G11" i="3"/>
  <c r="H11" i="3" s="1"/>
  <c r="C12" i="2"/>
  <c r="G12" i="2" s="1"/>
  <c r="H12" i="2" s="1"/>
  <c r="H11" i="2"/>
  <c r="H66" i="1"/>
  <c r="H65" i="2"/>
  <c r="I53" i="3"/>
  <c r="G66" i="3"/>
  <c r="H53" i="3"/>
  <c r="H66" i="3" s="1"/>
  <c r="F49" i="3"/>
  <c r="H13" i="2" l="1"/>
  <c r="G13" i="2"/>
  <c r="G23" i="2" s="1"/>
  <c r="H23" i="2" s="1"/>
  <c r="I66" i="3"/>
  <c r="G31" i="2" l="1"/>
  <c r="H31" i="2" s="1"/>
  <c r="G38" i="2"/>
  <c r="H38" i="2" s="1"/>
  <c r="G28" i="2"/>
  <c r="H28" i="2" s="1"/>
  <c r="G17" i="2"/>
  <c r="H17" i="2" s="1"/>
  <c r="G30" i="2"/>
  <c r="H30" i="2" s="1"/>
  <c r="G19" i="2"/>
  <c r="H19" i="2" s="1"/>
  <c r="G27" i="2"/>
  <c r="G37" i="2"/>
  <c r="H37" i="2" s="1"/>
  <c r="G68" i="2"/>
  <c r="H68" i="2" s="1"/>
  <c r="G44" i="2"/>
  <c r="H44" i="2" s="1"/>
  <c r="G22" i="2"/>
  <c r="H22" i="2" s="1"/>
  <c r="G24" i="2"/>
  <c r="H24" i="2" s="1"/>
  <c r="G36" i="2"/>
  <c r="H36" i="2" s="1"/>
  <c r="G69" i="2"/>
  <c r="G41" i="2"/>
  <c r="H41" i="2" s="1"/>
  <c r="G29" i="2"/>
  <c r="H29" i="2" s="1"/>
  <c r="G18" i="2"/>
  <c r="H18" i="2" s="1"/>
  <c r="G47" i="2"/>
  <c r="H47" i="2" s="1"/>
  <c r="G33" i="2"/>
  <c r="H33" i="2" s="1"/>
  <c r="G32" i="2"/>
  <c r="H32" i="2" s="1"/>
  <c r="G21" i="2"/>
  <c r="H21" i="2" s="1"/>
  <c r="G20" i="2"/>
  <c r="H27" i="2"/>
  <c r="G70" i="2" l="1"/>
  <c r="H69" i="2"/>
  <c r="H39" i="2"/>
  <c r="H34" i="2"/>
  <c r="G39" i="2"/>
  <c r="H20" i="2"/>
  <c r="G25" i="2"/>
  <c r="G34" i="2"/>
  <c r="H70" i="2"/>
  <c r="C9" i="1"/>
  <c r="C12" i="1" l="1"/>
  <c r="G12" i="1" s="1"/>
  <c r="C10" i="1"/>
  <c r="G9" i="1"/>
  <c r="G48" i="2"/>
  <c r="G73" i="2" s="1"/>
  <c r="G81" i="2" s="1"/>
  <c r="H25" i="2"/>
  <c r="H12" i="1" l="1"/>
  <c r="I12" i="3" s="1"/>
  <c r="G12" i="3"/>
  <c r="H12" i="3" s="1"/>
  <c r="H9" i="1"/>
  <c r="G9" i="3"/>
  <c r="G10" i="1"/>
  <c r="C13" i="1"/>
  <c r="G13" i="1" s="1"/>
  <c r="G78" i="2"/>
  <c r="H78" i="2" s="1"/>
  <c r="H81" i="2"/>
  <c r="G76" i="2"/>
  <c r="G77" i="2"/>
  <c r="H77" i="2" s="1"/>
  <c r="H48" i="2"/>
  <c r="H13" i="1" l="1"/>
  <c r="I13" i="3" s="1"/>
  <c r="G13" i="3"/>
  <c r="H13" i="3" s="1"/>
  <c r="I9" i="3"/>
  <c r="G10" i="3"/>
  <c r="H10" i="3" s="1"/>
  <c r="H10" i="1"/>
  <c r="I10" i="3" s="1"/>
  <c r="G14" i="1"/>
  <c r="H9" i="3"/>
  <c r="G79" i="2"/>
  <c r="G82" i="2" s="1"/>
  <c r="H82" i="2" s="1"/>
  <c r="H76" i="2"/>
  <c r="H79" i="2" s="1"/>
  <c r="H73" i="2"/>
  <c r="H14" i="3" l="1"/>
  <c r="G45" i="1"/>
  <c r="H45" i="1" s="1"/>
  <c r="I45" i="3" s="1"/>
  <c r="G69" i="1"/>
  <c r="G28" i="1"/>
  <c r="G34" i="1"/>
  <c r="H34" i="1" s="1"/>
  <c r="I34" i="3" s="1"/>
  <c r="G32" i="1"/>
  <c r="H32" i="1" s="1"/>
  <c r="I32" i="3" s="1"/>
  <c r="G23" i="1"/>
  <c r="H23" i="1" s="1"/>
  <c r="I23" i="3" s="1"/>
  <c r="G21" i="1"/>
  <c r="H21" i="1" s="1"/>
  <c r="I21" i="3" s="1"/>
  <c r="G30" i="1"/>
  <c r="H30" i="1" s="1"/>
  <c r="I30" i="3" s="1"/>
  <c r="G42" i="1"/>
  <c r="H42" i="1" s="1"/>
  <c r="I42" i="3" s="1"/>
  <c r="G24" i="1"/>
  <c r="H24" i="1" s="1"/>
  <c r="I24" i="3" s="1"/>
  <c r="G33" i="1"/>
  <c r="H33" i="1" s="1"/>
  <c r="I33" i="3" s="1"/>
  <c r="G70" i="1"/>
  <c r="G38" i="1"/>
  <c r="H38" i="1" s="1"/>
  <c r="I38" i="3" s="1"/>
  <c r="G31" i="1"/>
  <c r="H31" i="1" s="1"/>
  <c r="I31" i="3" s="1"/>
  <c r="G48" i="1"/>
  <c r="H48" i="1" s="1"/>
  <c r="I48" i="3" s="1"/>
  <c r="G18" i="1"/>
  <c r="G39" i="1"/>
  <c r="H39" i="1" s="1"/>
  <c r="I39" i="3" s="1"/>
  <c r="G29" i="1"/>
  <c r="H29" i="1" s="1"/>
  <c r="I29" i="3" s="1"/>
  <c r="G37" i="1"/>
  <c r="G25" i="1"/>
  <c r="H25" i="1" s="1"/>
  <c r="I25" i="3" s="1"/>
  <c r="G19" i="1"/>
  <c r="H19" i="1" s="1"/>
  <c r="I19" i="3" s="1"/>
  <c r="G22" i="1"/>
  <c r="H22" i="1" s="1"/>
  <c r="I22" i="3" s="1"/>
  <c r="G20" i="1"/>
  <c r="H20" i="1" s="1"/>
  <c r="I20" i="3" s="1"/>
  <c r="G14" i="3"/>
  <c r="H14" i="1"/>
  <c r="I14" i="3" s="1"/>
  <c r="H18" i="1" l="1"/>
  <c r="G26" i="1"/>
  <c r="H70" i="1"/>
  <c r="I70" i="3" s="1"/>
  <c r="G70" i="3"/>
  <c r="H37" i="1"/>
  <c r="G40" i="1"/>
  <c r="H28" i="1"/>
  <c r="G35" i="1"/>
  <c r="G29" i="3"/>
  <c r="H29" i="3" s="1"/>
  <c r="G30" i="3"/>
  <c r="H30" i="3" s="1"/>
  <c r="G38" i="3"/>
  <c r="H38" i="3" s="1"/>
  <c r="G45" i="3"/>
  <c r="H45" i="3" s="1"/>
  <c r="G20" i="3"/>
  <c r="H20" i="3" s="1"/>
  <c r="G19" i="3"/>
  <c r="H19" i="3" s="1"/>
  <c r="G25" i="3"/>
  <c r="H25" i="3" s="1"/>
  <c r="G33" i="3"/>
  <c r="H33" i="3" s="1"/>
  <c r="G39" i="3"/>
  <c r="H39" i="3" s="1"/>
  <c r="G28" i="3"/>
  <c r="G42" i="3"/>
  <c r="H42" i="3" s="1"/>
  <c r="G23" i="3"/>
  <c r="H23" i="3" s="1"/>
  <c r="G48" i="3"/>
  <c r="H48" i="3" s="1"/>
  <c r="G18" i="3"/>
  <c r="G37" i="3"/>
  <c r="G24" i="3"/>
  <c r="H24" i="3" s="1"/>
  <c r="G21" i="3"/>
  <c r="H21" i="3" s="1"/>
  <c r="G31" i="3"/>
  <c r="H31" i="3" s="1"/>
  <c r="G34" i="3"/>
  <c r="H34" i="3" s="1"/>
  <c r="G32" i="3"/>
  <c r="H32" i="3" s="1"/>
  <c r="G22" i="3"/>
  <c r="H22" i="3" s="1"/>
  <c r="H69" i="1"/>
  <c r="G71" i="1"/>
  <c r="G69" i="3"/>
  <c r="H18" i="3" l="1"/>
  <c r="H26" i="3" s="1"/>
  <c r="G26" i="3"/>
  <c r="H35" i="1"/>
  <c r="I35" i="3" s="1"/>
  <c r="I28" i="3"/>
  <c r="G40" i="3"/>
  <c r="H37" i="3"/>
  <c r="H40" i="3" s="1"/>
  <c r="F69" i="3"/>
  <c r="H69" i="3"/>
  <c r="H71" i="3" s="1"/>
  <c r="G71" i="3"/>
  <c r="G49" i="1"/>
  <c r="G74" i="1" s="1"/>
  <c r="G82" i="1" s="1"/>
  <c r="H71" i="1"/>
  <c r="I71" i="3" s="1"/>
  <c r="I69" i="3"/>
  <c r="H70" i="3"/>
  <c r="F70" i="3"/>
  <c r="H28" i="3"/>
  <c r="H35" i="3" s="1"/>
  <c r="G35" i="3"/>
  <c r="H40" i="1"/>
  <c r="I40" i="3" s="1"/>
  <c r="I37" i="3"/>
  <c r="H26" i="1"/>
  <c r="I18" i="3"/>
  <c r="H49" i="1" l="1"/>
  <c r="I26" i="3"/>
  <c r="G77" i="1"/>
  <c r="G78" i="1"/>
  <c r="H82" i="1"/>
  <c r="I82" i="3" s="1"/>
  <c r="G79" i="1"/>
  <c r="G82" i="3"/>
  <c r="H82" i="3" s="1"/>
  <c r="G49" i="3"/>
  <c r="G74" i="3" s="1"/>
  <c r="H49" i="3"/>
  <c r="H74" i="3" s="1"/>
  <c r="H78" i="1" l="1"/>
  <c r="I78" i="3" s="1"/>
  <c r="G78" i="3"/>
  <c r="H78" i="3" s="1"/>
  <c r="H77" i="1"/>
  <c r="G80" i="1"/>
  <c r="G83" i="1" s="1"/>
  <c r="G77" i="3"/>
  <c r="H79" i="1"/>
  <c r="I79" i="3" s="1"/>
  <c r="G79" i="3"/>
  <c r="H79" i="3" s="1"/>
  <c r="H74" i="1"/>
  <c r="I74" i="3" s="1"/>
  <c r="I49" i="3"/>
  <c r="H80" i="1" l="1"/>
  <c r="I77" i="3"/>
  <c r="G80" i="3"/>
  <c r="G83" i="3" s="1"/>
  <c r="H77" i="3"/>
  <c r="H80" i="3" s="1"/>
  <c r="H83" i="3" s="1"/>
  <c r="H83" i="1" l="1"/>
  <c r="I83" i="3" s="1"/>
  <c r="I80" i="3"/>
</calcChain>
</file>

<file path=xl/sharedStrings.xml><?xml version="1.0" encoding="utf-8"?>
<sst xmlns="http://schemas.openxmlformats.org/spreadsheetml/2006/main" count="355" uniqueCount="120">
  <si>
    <t>Obs.: Apenas os campos em amarelo devem ser preenchidos pelo licitante.</t>
  </si>
  <si>
    <t>Montante "A" - Remuneração</t>
  </si>
  <si>
    <t>Nº Vigilantes</t>
  </si>
  <si>
    <t>Salário</t>
  </si>
  <si>
    <t>Memória de cálculo/Fundamentação Legal</t>
  </si>
  <si>
    <t>Total Mensal</t>
  </si>
  <si>
    <t>Total Anual</t>
  </si>
  <si>
    <t>Adicional de periculosidade</t>
  </si>
  <si>
    <t>Adicional noturno</t>
  </si>
  <si>
    <t>Feriados trabalhados na escala 12 x 36</t>
  </si>
  <si>
    <t>Hora-extra (intra-jornada)</t>
  </si>
  <si>
    <t>DSR</t>
  </si>
  <si>
    <t>((Adicional Noturno) + (Feriados Trabalhados) + (Hora-Extra)) / 25 (média de dias trabalhados no mês) * 5 dias (média de domingos)</t>
  </si>
  <si>
    <t>Total Montante "A"</t>
  </si>
  <si>
    <t>Montante "B" - Encargos Sociais Trabalhistas</t>
  </si>
  <si>
    <t>B.1 Encargos Básicos</t>
  </si>
  <si>
    <t xml:space="preserve">01 - </t>
  </si>
  <si>
    <t>INSS</t>
  </si>
  <si>
    <t xml:space="preserve">02 - </t>
  </si>
  <si>
    <t>INCRA</t>
  </si>
  <si>
    <t xml:space="preserve">03 - </t>
  </si>
  <si>
    <t>SESI/SESC</t>
  </si>
  <si>
    <t xml:space="preserve">04 - </t>
  </si>
  <si>
    <t>SENAI/SENAC</t>
  </si>
  <si>
    <t xml:space="preserve">05 - </t>
  </si>
  <si>
    <t>RISCOS AMBIENTAIS DO TRABALHO ( Ausência do FAP )</t>
  </si>
  <si>
    <t xml:space="preserve">06 - </t>
  </si>
  <si>
    <t>FGTS</t>
  </si>
  <si>
    <t xml:space="preserve">07 - </t>
  </si>
  <si>
    <t>SALÁRIO EDUCAÇÃO</t>
  </si>
  <si>
    <t xml:space="preserve">08 - </t>
  </si>
  <si>
    <t>SEBRAE</t>
  </si>
  <si>
    <t>SUB TOTAL</t>
  </si>
  <si>
    <t>B.2 Encargos Trabalhistas</t>
  </si>
  <si>
    <t xml:space="preserve">09 - </t>
  </si>
  <si>
    <t>Férias + 1/3</t>
  </si>
  <si>
    <t xml:space="preserve">10 - </t>
  </si>
  <si>
    <t>13º Salário</t>
  </si>
  <si>
    <t xml:space="preserve">11 - </t>
  </si>
  <si>
    <t>Aviso Prévio Trabalhado (no 1º ano do contrato)</t>
  </si>
  <si>
    <t xml:space="preserve">12 - </t>
  </si>
  <si>
    <t>Auxílio Doença</t>
  </si>
  <si>
    <t xml:space="preserve">13 - </t>
  </si>
  <si>
    <t>Licença Maternidade / Paternidade</t>
  </si>
  <si>
    <t xml:space="preserve">14 - </t>
  </si>
  <si>
    <t>Faltas Legais</t>
  </si>
  <si>
    <t xml:space="preserve">15 - </t>
  </si>
  <si>
    <t>Acidente de Trabalho</t>
  </si>
  <si>
    <t>B.3 Encargos Indenizatórios</t>
  </si>
  <si>
    <t xml:space="preserve">16 - </t>
  </si>
  <si>
    <t>Aviso Prévio Indenizado</t>
  </si>
  <si>
    <t xml:space="preserve">17 - </t>
  </si>
  <si>
    <t>Rescisão sem Justa Causa</t>
  </si>
  <si>
    <t xml:space="preserve">18 - </t>
  </si>
  <si>
    <t>Indenização Adicional</t>
  </si>
  <si>
    <t>B.4 Incidência dos Encargos</t>
  </si>
  <si>
    <t xml:space="preserve">19 - </t>
  </si>
  <si>
    <t>Incidência dos Encargos de "B.1" sobre "B.2"</t>
  </si>
  <si>
    <t>B.5 Incidência do FGTS</t>
  </si>
  <si>
    <t xml:space="preserve">20 - </t>
  </si>
  <si>
    <t>Incidência do FGTS (Item 6) exclusivamente sobre o</t>
  </si>
  <si>
    <t>Aviso Prévio Indenizado (Item 16)</t>
  </si>
  <si>
    <t xml:space="preserve">21 - </t>
  </si>
  <si>
    <t>período médio de afastamento superior   a  15  dias,</t>
  </si>
  <si>
    <t>motivado por acidente de trabalho (item 15)</t>
  </si>
  <si>
    <t>Total do Montante "B"</t>
  </si>
  <si>
    <t>Montante “C” - Insumos</t>
  </si>
  <si>
    <t>C.1. Insumos de Mão de Obra</t>
  </si>
  <si>
    <t xml:space="preserve">22 - </t>
  </si>
  <si>
    <t xml:space="preserve">23 - </t>
  </si>
  <si>
    <t xml:space="preserve">24 - </t>
  </si>
  <si>
    <t xml:space="preserve">25 - </t>
  </si>
  <si>
    <t xml:space="preserve">26 - </t>
  </si>
  <si>
    <t xml:space="preserve">27 - </t>
  </si>
  <si>
    <t xml:space="preserve">28 - </t>
  </si>
  <si>
    <t xml:space="preserve">29 - </t>
  </si>
  <si>
    <t xml:space="preserve">30 - </t>
  </si>
  <si>
    <t>Armas e Munições</t>
  </si>
  <si>
    <t xml:space="preserve">31 - </t>
  </si>
  <si>
    <t>Treinamento/capacitação/reciclagem</t>
  </si>
  <si>
    <t xml:space="preserve">32 - </t>
  </si>
  <si>
    <t>Outros insumos - discriminar</t>
  </si>
  <si>
    <t>Total do Montante "C"</t>
  </si>
  <si>
    <t>Montante “D” - Demais Componentes</t>
  </si>
  <si>
    <t>Despesas Administrativo/Operacionais</t>
  </si>
  <si>
    <t>Lucro</t>
  </si>
  <si>
    <t>Total do Montante "D"</t>
  </si>
  <si>
    <t xml:space="preserve">SubTotal 1 (soma dos Montantes “A”, “B”,  “C” e "D") </t>
  </si>
  <si>
    <t>Montante “E” - Impostos</t>
  </si>
  <si>
    <t>COFINS</t>
  </si>
  <si>
    <t xml:space="preserve">PIS </t>
  </si>
  <si>
    <t>ISSQN</t>
  </si>
  <si>
    <t>Total do Montante "E"</t>
  </si>
  <si>
    <t>SUBTOTAL 2 (soma do Subtotal 1 + Montante "E" = ITF)</t>
  </si>
  <si>
    <t>TOTAL GERAL GLOBAL</t>
  </si>
  <si>
    <t xml:space="preserve">
Declaro estar de acordo com todas as normas deste Edital e de seus Anexos e que nos preços encontram-se incluídos todos os custos e despesas para a prestação dos serviços de vigilância armada, tais como: custos diretos e indiretos, tributos incidentes, encargos sociais/trabalhistas, impostos, taxas, seguros e outras despesas de qualquer natureza que se façam indispensáveis à plena execução dos serviços, objeto da presente licitação.
Data e Local
__________________________________
Assinatura do representante legal
</t>
  </si>
  <si>
    <t>PROCESSO Nº: 1190.01.0009273/2020-17</t>
  </si>
  <si>
    <t>Cláusula 3ª, CCT 2019/2020 - Piso Salarial</t>
  </si>
  <si>
    <t>Cláusula 13ª, CCT 2019/2020</t>
  </si>
  <si>
    <t>Cláusula 12ª, CCT 2019/2020 (salário + adicional de periculosidade) / 220 horas * 0,4 (adicional noturno) * 15 dias * 7 horas noturnas (pois cada vigilante trabalha 15 dias em média)</t>
  </si>
  <si>
    <t>Cláusula 11ª CCT 2019/2020 (Salário + adicional de periculosidade) / 220 horas * 1,6 (hora-extra) * 15 dias</t>
  </si>
  <si>
    <t>Local da Prestação do Serviço: SEF/SPGF/DBENS - Rua do Porto, 450 e Rua Viana do Castelo, 852 BH/MG</t>
  </si>
  <si>
    <t>Unidade Executora: SPGF / Vigilante Diurno</t>
  </si>
  <si>
    <t>Unidade Executora: SPGF / Vigilante Noturno</t>
  </si>
  <si>
    <t xml:space="preserve">Auxílio alimentação (cesta básica) Cláusula 14ª CCT 2019/2020 R$125,05 (mensal) </t>
  </si>
  <si>
    <t>Auxílio transporte (vale-transporte) Cláusula 16ª CCT 2019/2020 - 6% do salário básico</t>
  </si>
  <si>
    <t>Auxílio alimentação (tiquete refeição) Cláusula 15ª CCT 2019/2020 R$19,85 por dia (15 dias)</t>
  </si>
  <si>
    <t xml:space="preserve">33 - </t>
  </si>
  <si>
    <t>Plano de Assistência Médica Cláusula 17ª CCT 2019/2020 R$100,88 por empregado</t>
  </si>
  <si>
    <t>Plano de Assistência Odontológica Cláusula 18ª CCT 2019/2020 R$15,12 por empregado</t>
  </si>
  <si>
    <t>Seguro de vida Cláusula 19ª CCT 2019/2020</t>
  </si>
  <si>
    <t>Colete à prova de balas Cláusula 44ª CCT 2019/2020</t>
  </si>
  <si>
    <t>Uniforme Cláusula 45ª CCT 2019/2020</t>
  </si>
  <si>
    <t>Combate à vigilância clandestina Cláusula 59ª CCT 2019/2020 - 4,00</t>
  </si>
  <si>
    <t>Unidade Executora: SPGF / Vigilante Diurno e Noturno (Global)</t>
  </si>
  <si>
    <t>ANEXO II - PLANILHA DE CUSTO - NOTURNO</t>
  </si>
  <si>
    <t>ANEXO II - PLANILHA DE CUSTO DIURNO</t>
  </si>
  <si>
    <t>ANEXO II - PLANILHA DE CUSTO GLOBAL - DIURNO E NOTURNO</t>
  </si>
  <si>
    <t>Obs.: Somatório das planilhas Diurno e Noturno para obtenção do valor global.</t>
  </si>
  <si>
    <t>A fórmula : "(Salário + adicional de periculosidade ) / 220 horas * 10 horas (Súmula 444 TST) * 7 dias de feriado / 12 (meses do ano), incluso o dia do vigilante, pois cada vigilante trabalha em média 07 feriados dos 14 feriados anuais)", não será considerada tendo em vista o Artigo 59 A da CLT.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</si>
</sst>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%"/>
    <numFmt numFmtId="165" formatCode="0.000%"/>
    <numFmt numFmtId="166" formatCode="&quot;R$&quot;\ #,##0.00"/>
  </numFmts>
  <fonts count="15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b/>
      <sz val="9"/>
      <name val="Arial"/>
      <family val="2"/>
    </font>
    <font>
      <b/>
      <i/>
      <sz val="12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</cellStyleXfs>
  <cellXfs count="257">
    <xf numFmtId="0" fontId="0" fillId="0" borderId="0" xfId="0"/>
    <xf numFmtId="0" fontId="0" fillId="0" borderId="0" xfId="0"/>
    <xf numFmtId="0" fontId="0" fillId="0" borderId="0" xfId="0"/>
    <xf numFmtId="0" fontId="1" fillId="0" borderId="0" xfId="1"/>
    <xf numFmtId="0" fontId="3" fillId="0" borderId="3" xfId="1" applyFont="1" applyBorder="1"/>
    <xf numFmtId="0" fontId="3" fillId="2" borderId="1" xfId="1" applyFont="1" applyFill="1" applyBorder="1"/>
    <xf numFmtId="0" fontId="4" fillId="0" borderId="7" xfId="1" applyFont="1" applyBorder="1" applyAlignment="1">
      <alignment horizontal="left"/>
    </xf>
    <xf numFmtId="0" fontId="1" fillId="0" borderId="8" xfId="1" applyBorder="1"/>
    <xf numFmtId="0" fontId="3" fillId="0" borderId="9" xfId="1" applyFont="1" applyBorder="1"/>
    <xf numFmtId="0" fontId="1" fillId="0" borderId="9" xfId="1" applyBorder="1"/>
    <xf numFmtId="0" fontId="1" fillId="0" borderId="11" xfId="1" applyBorder="1"/>
    <xf numFmtId="4" fontId="3" fillId="0" borderId="3" xfId="1" applyNumberFormat="1" applyFont="1" applyBorder="1"/>
    <xf numFmtId="0" fontId="3" fillId="0" borderId="10" xfId="1" applyFont="1" applyBorder="1"/>
    <xf numFmtId="0" fontId="1" fillId="0" borderId="12" xfId="1" applyBorder="1"/>
    <xf numFmtId="0" fontId="1" fillId="0" borderId="13" xfId="1" applyBorder="1"/>
    <xf numFmtId="0" fontId="3" fillId="0" borderId="7" xfId="1" applyFont="1" applyBorder="1"/>
    <xf numFmtId="0" fontId="3" fillId="0" borderId="12" xfId="1" applyFont="1" applyBorder="1"/>
    <xf numFmtId="0" fontId="3" fillId="2" borderId="4" xfId="1" applyFont="1" applyFill="1" applyBorder="1"/>
    <xf numFmtId="0" fontId="3" fillId="2" borderId="5" xfId="1" applyFont="1" applyFill="1" applyBorder="1"/>
    <xf numFmtId="0" fontId="3" fillId="2" borderId="6" xfId="1" applyFont="1" applyFill="1" applyBorder="1"/>
    <xf numFmtId="0" fontId="3" fillId="2" borderId="14" xfId="1" applyFont="1" applyFill="1" applyBorder="1"/>
    <xf numFmtId="0" fontId="1" fillId="0" borderId="10" xfId="1" applyBorder="1"/>
    <xf numFmtId="0" fontId="1" fillId="0" borderId="0" xfId="1" applyBorder="1"/>
    <xf numFmtId="0" fontId="3" fillId="0" borderId="3" xfId="1" applyFont="1" applyBorder="1" applyAlignment="1">
      <alignment horizontal="right"/>
    </xf>
    <xf numFmtId="0" fontId="3" fillId="3" borderId="10" xfId="1" applyFont="1" applyFill="1" applyBorder="1"/>
    <xf numFmtId="0" fontId="3" fillId="3" borderId="0" xfId="1" applyFont="1" applyFill="1" applyBorder="1"/>
    <xf numFmtId="0" fontId="3" fillId="3" borderId="11" xfId="1" applyFont="1" applyFill="1" applyBorder="1"/>
    <xf numFmtId="10" fontId="3" fillId="3" borderId="3" xfId="1" applyNumberFormat="1" applyFont="1" applyFill="1" applyBorder="1"/>
    <xf numFmtId="4" fontId="4" fillId="0" borderId="3" xfId="1" applyNumberFormat="1" applyFont="1" applyBorder="1"/>
    <xf numFmtId="0" fontId="1" fillId="3" borderId="0" xfId="1" applyFill="1"/>
    <xf numFmtId="0" fontId="1" fillId="3" borderId="3" xfId="1" applyFill="1" applyBorder="1"/>
    <xf numFmtId="0" fontId="3" fillId="0" borderId="0" xfId="1" applyFont="1" applyBorder="1"/>
    <xf numFmtId="0" fontId="3" fillId="0" borderId="11" xfId="1" applyFont="1" applyBorder="1"/>
    <xf numFmtId="0" fontId="3" fillId="0" borderId="10" xfId="1" applyFont="1" applyBorder="1" applyAlignment="1">
      <alignment horizontal="left"/>
    </xf>
    <xf numFmtId="0" fontId="3" fillId="0" borderId="15" xfId="1" applyFont="1" applyBorder="1" applyAlignment="1"/>
    <xf numFmtId="0" fontId="3" fillId="0" borderId="8" xfId="1" applyFont="1" applyBorder="1"/>
    <xf numFmtId="10" fontId="4" fillId="2" borderId="5" xfId="1" applyNumberFormat="1" applyFont="1" applyFill="1" applyBorder="1"/>
    <xf numFmtId="4" fontId="4" fillId="2" borderId="6" xfId="1" applyNumberFormat="1" applyFont="1" applyFill="1" applyBorder="1"/>
    <xf numFmtId="0" fontId="3" fillId="0" borderId="3" xfId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4" fillId="0" borderId="3" xfId="1" applyFont="1" applyBorder="1" applyAlignment="1">
      <alignment horizontal="left"/>
    </xf>
    <xf numFmtId="0" fontId="3" fillId="0" borderId="3" xfId="1" applyFont="1" applyBorder="1" applyAlignment="1">
      <alignment horizontal="right" vertical="center"/>
    </xf>
    <xf numFmtId="0" fontId="3" fillId="0" borderId="0" xfId="1" applyFont="1" applyBorder="1" applyAlignment="1">
      <alignment horizontal="left" vertical="center"/>
    </xf>
    <xf numFmtId="0" fontId="3" fillId="0" borderId="3" xfId="1" applyFont="1" applyFill="1" applyBorder="1" applyAlignment="1">
      <alignment horizontal="right" vertical="center"/>
    </xf>
    <xf numFmtId="0" fontId="3" fillId="0" borderId="1" xfId="1" applyFont="1" applyBorder="1"/>
    <xf numFmtId="0" fontId="3" fillId="0" borderId="4" xfId="1" applyFont="1" applyBorder="1" applyAlignment="1">
      <alignment horizontal="left" vertical="center"/>
    </xf>
    <xf numFmtId="0" fontId="1" fillId="0" borderId="5" xfId="1" applyBorder="1"/>
    <xf numFmtId="0" fontId="3" fillId="0" borderId="5" xfId="1" applyFont="1" applyBorder="1"/>
    <xf numFmtId="0" fontId="3" fillId="0" borderId="15" xfId="1" applyFont="1" applyBorder="1" applyAlignment="1">
      <alignment horizontal="left" vertical="center"/>
    </xf>
    <xf numFmtId="0" fontId="3" fillId="2" borderId="7" xfId="1" applyFont="1" applyFill="1" applyBorder="1"/>
    <xf numFmtId="0" fontId="3" fillId="2" borderId="8" xfId="1" applyFont="1" applyFill="1" applyBorder="1"/>
    <xf numFmtId="10" fontId="4" fillId="2" borderId="8" xfId="1" applyNumberFormat="1" applyFont="1" applyFill="1" applyBorder="1"/>
    <xf numFmtId="4" fontId="4" fillId="2" borderId="9" xfId="1" applyNumberFormat="1" applyFont="1" applyFill="1" applyBorder="1"/>
    <xf numFmtId="0" fontId="4" fillId="0" borderId="8" xfId="1" applyFont="1" applyBorder="1" applyAlignment="1">
      <alignment horizontal="left"/>
    </xf>
    <xf numFmtId="4" fontId="4" fillId="0" borderId="1" xfId="1" applyNumberFormat="1" applyFont="1" applyBorder="1" applyAlignment="1">
      <alignment horizontal="right"/>
    </xf>
    <xf numFmtId="0" fontId="3" fillId="0" borderId="4" xfId="1" applyFont="1" applyBorder="1" applyAlignment="1">
      <alignment horizontal="left" vertical="center" wrapText="1"/>
    </xf>
    <xf numFmtId="0" fontId="3" fillId="0" borderId="10" xfId="1" applyFont="1" applyBorder="1" applyAlignment="1">
      <alignment horizontal="left" vertical="center" wrapText="1"/>
    </xf>
    <xf numFmtId="0" fontId="3" fillId="0" borderId="15" xfId="1" applyFont="1" applyBorder="1" applyAlignment="1">
      <alignment horizontal="left" vertical="center" wrapText="1"/>
    </xf>
    <xf numFmtId="10" fontId="3" fillId="0" borderId="2" xfId="3" applyNumberFormat="1" applyFont="1" applyBorder="1" applyAlignment="1">
      <alignment horizontal="center" vertical="center"/>
    </xf>
    <xf numFmtId="10" fontId="4" fillId="0" borderId="8" xfId="1" applyNumberFormat="1" applyFont="1" applyBorder="1" applyAlignment="1">
      <alignment horizontal="center"/>
    </xf>
    <xf numFmtId="10" fontId="4" fillId="0" borderId="1" xfId="3" applyNumberFormat="1" applyFont="1" applyBorder="1" applyAlignment="1">
      <alignment horizontal="center"/>
    </xf>
    <xf numFmtId="0" fontId="4" fillId="0" borderId="7" xfId="1" applyFont="1" applyBorder="1"/>
    <xf numFmtId="0" fontId="4" fillId="0" borderId="7" xfId="1" applyFont="1" applyBorder="1" applyAlignment="1">
      <alignment horizontal="left" vertical="center"/>
    </xf>
    <xf numFmtId="0" fontId="4" fillId="0" borderId="1" xfId="1" applyFont="1" applyBorder="1" applyAlignment="1">
      <alignment horizontal="left"/>
    </xf>
    <xf numFmtId="3" fontId="4" fillId="0" borderId="1" xfId="1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7" fillId="0" borderId="0" xfId="0" applyFont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1" fillId="0" borderId="1" xfId="1" applyBorder="1"/>
    <xf numFmtId="0" fontId="6" fillId="0" borderId="1" xfId="0" applyFont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3" fillId="3" borderId="3" xfId="1" applyFont="1" applyFill="1" applyBorder="1" applyAlignment="1">
      <alignment horizontal="right" vertical="center"/>
    </xf>
    <xf numFmtId="0" fontId="3" fillId="3" borderId="0" xfId="1" applyFont="1" applyFill="1" applyBorder="1" applyAlignment="1">
      <alignment horizontal="left" vertical="center"/>
    </xf>
    <xf numFmtId="0" fontId="0" fillId="3" borderId="0" xfId="0" applyFill="1"/>
    <xf numFmtId="4" fontId="11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4" fontId="11" fillId="0" borderId="1" xfId="1" applyNumberFormat="1" applyFont="1" applyBorder="1" applyAlignment="1">
      <alignment horizontal="right"/>
    </xf>
    <xf numFmtId="4" fontId="11" fillId="0" borderId="1" xfId="1" applyNumberFormat="1" applyFont="1" applyBorder="1"/>
    <xf numFmtId="166" fontId="12" fillId="0" borderId="1" xfId="1" applyNumberFormat="1" applyFont="1" applyBorder="1"/>
    <xf numFmtId="4" fontId="11" fillId="0" borderId="3" xfId="1" applyNumberFormat="1" applyFont="1" applyBorder="1"/>
    <xf numFmtId="4" fontId="12" fillId="0" borderId="3" xfId="1" applyNumberFormat="1" applyFont="1" applyBorder="1"/>
    <xf numFmtId="0" fontId="13" fillId="0" borderId="3" xfId="1" applyFont="1" applyBorder="1"/>
    <xf numFmtId="0" fontId="11" fillId="0" borderId="3" xfId="1" applyFont="1" applyBorder="1"/>
    <xf numFmtId="164" fontId="12" fillId="0" borderId="3" xfId="1" applyNumberFormat="1" applyFont="1" applyBorder="1"/>
    <xf numFmtId="10" fontId="12" fillId="0" borderId="3" xfId="1" applyNumberFormat="1" applyFont="1" applyBorder="1"/>
    <xf numFmtId="10" fontId="12" fillId="3" borderId="3" xfId="1" applyNumberFormat="1" applyFont="1" applyFill="1" applyBorder="1"/>
    <xf numFmtId="165" fontId="12" fillId="0" borderId="3" xfId="1" applyNumberFormat="1" applyFont="1" applyBorder="1"/>
    <xf numFmtId="10" fontId="12" fillId="0" borderId="1" xfId="1" applyNumberFormat="1" applyFont="1" applyBorder="1"/>
    <xf numFmtId="4" fontId="12" fillId="0" borderId="1" xfId="1" applyNumberFormat="1" applyFont="1" applyBorder="1"/>
    <xf numFmtId="0" fontId="3" fillId="0" borderId="9" xfId="8" applyFont="1" applyBorder="1"/>
    <xf numFmtId="0" fontId="3" fillId="0" borderId="8" xfId="8" applyFont="1" applyBorder="1"/>
    <xf numFmtId="0" fontId="2" fillId="0" borderId="8" xfId="8" applyBorder="1"/>
    <xf numFmtId="0" fontId="4" fillId="0" borderId="7" xfId="8" applyFont="1" applyBorder="1" applyAlignment="1">
      <alignment horizontal="left" vertical="center"/>
    </xf>
    <xf numFmtId="0" fontId="4" fillId="0" borderId="7" xfId="8" applyFont="1" applyBorder="1"/>
    <xf numFmtId="0" fontId="3" fillId="2" borderId="1" xfId="8" applyFont="1" applyFill="1" applyBorder="1"/>
    <xf numFmtId="4" fontId="4" fillId="2" borderId="9" xfId="8" applyNumberFormat="1" applyFont="1" applyFill="1" applyBorder="1"/>
    <xf numFmtId="10" fontId="4" fillId="2" borderId="8" xfId="8" applyNumberFormat="1" applyFont="1" applyFill="1" applyBorder="1"/>
    <xf numFmtId="0" fontId="3" fillId="2" borderId="8" xfId="8" applyFont="1" applyFill="1" applyBorder="1"/>
    <xf numFmtId="0" fontId="3" fillId="2" borderId="7" xfId="8" applyFont="1" applyFill="1" applyBorder="1"/>
    <xf numFmtId="10" fontId="4" fillId="0" borderId="8" xfId="8" applyNumberFormat="1" applyFont="1" applyBorder="1" applyAlignment="1">
      <alignment horizontal="center"/>
    </xf>
    <xf numFmtId="0" fontId="3" fillId="0" borderId="7" xfId="8" applyFont="1" applyBorder="1"/>
    <xf numFmtId="0" fontId="3" fillId="0" borderId="12" xfId="8" applyFont="1" applyBorder="1"/>
    <xf numFmtId="0" fontId="2" fillId="0" borderId="12" xfId="8" applyBorder="1"/>
    <xf numFmtId="0" fontId="3" fillId="0" borderId="15" xfId="8" applyFont="1" applyBorder="1" applyAlignment="1">
      <alignment horizontal="left" vertical="center" wrapText="1"/>
    </xf>
    <xf numFmtId="0" fontId="3" fillId="0" borderId="0" xfId="8" applyFont="1" applyBorder="1"/>
    <xf numFmtId="0" fontId="2" fillId="0" borderId="0" xfId="8"/>
    <xf numFmtId="0" fontId="3" fillId="0" borderId="10" xfId="8" applyFont="1" applyBorder="1" applyAlignment="1">
      <alignment horizontal="left" vertical="center" wrapText="1"/>
    </xf>
    <xf numFmtId="0" fontId="3" fillId="0" borderId="5" xfId="8" applyFont="1" applyBorder="1"/>
    <xf numFmtId="0" fontId="2" fillId="0" borderId="5" xfId="8" applyBorder="1"/>
    <xf numFmtId="0" fontId="3" fillId="0" borderId="4" xfId="8" applyFont="1" applyBorder="1" applyAlignment="1">
      <alignment horizontal="left" vertical="center" wrapText="1"/>
    </xf>
    <xf numFmtId="0" fontId="3" fillId="0" borderId="1" xfId="8" applyFont="1" applyBorder="1"/>
    <xf numFmtId="0" fontId="2" fillId="0" borderId="9" xfId="8" applyBorder="1"/>
    <xf numFmtId="0" fontId="4" fillId="0" borderId="7" xfId="8" applyFont="1" applyBorder="1" applyAlignment="1">
      <alignment horizontal="left"/>
    </xf>
    <xf numFmtId="4" fontId="4" fillId="0" borderId="3" xfId="8" applyNumberFormat="1" applyFont="1" applyBorder="1"/>
    <xf numFmtId="4" fontId="4" fillId="0" borderId="1" xfId="8" applyNumberFormat="1" applyFont="1" applyBorder="1" applyAlignment="1">
      <alignment horizontal="right"/>
    </xf>
    <xf numFmtId="0" fontId="4" fillId="0" borderId="8" xfId="8" applyFont="1" applyBorder="1" applyAlignment="1">
      <alignment horizontal="left"/>
    </xf>
    <xf numFmtId="0" fontId="3" fillId="2" borderId="14" xfId="8" applyFont="1" applyFill="1" applyBorder="1"/>
    <xf numFmtId="0" fontId="3" fillId="0" borderId="15" xfId="8" applyFont="1" applyBorder="1" applyAlignment="1">
      <alignment horizontal="left" vertical="center"/>
    </xf>
    <xf numFmtId="0" fontId="3" fillId="0" borderId="4" xfId="8" applyFont="1" applyBorder="1" applyAlignment="1">
      <alignment horizontal="left" vertical="center"/>
    </xf>
    <xf numFmtId="4" fontId="4" fillId="2" borderId="6" xfId="8" applyNumberFormat="1" applyFont="1" applyFill="1" applyBorder="1"/>
    <xf numFmtId="10" fontId="4" fillId="2" borderId="5" xfId="8" applyNumberFormat="1" applyFont="1" applyFill="1" applyBorder="1"/>
    <xf numFmtId="0" fontId="3" fillId="2" borderId="5" xfId="8" applyFont="1" applyFill="1" applyBorder="1"/>
    <xf numFmtId="0" fontId="3" fillId="2" borderId="4" xfId="8" applyFont="1" applyFill="1" applyBorder="1"/>
    <xf numFmtId="4" fontId="3" fillId="0" borderId="3" xfId="8" applyNumberFormat="1" applyFont="1" applyBorder="1"/>
    <xf numFmtId="0" fontId="3" fillId="0" borderId="0" xfId="8" applyFont="1" applyBorder="1" applyAlignment="1">
      <alignment horizontal="left" vertical="center"/>
    </xf>
    <xf numFmtId="0" fontId="3" fillId="0" borderId="3" xfId="8" applyFont="1" applyFill="1" applyBorder="1" applyAlignment="1">
      <alignment horizontal="right" vertical="center"/>
    </xf>
    <xf numFmtId="0" fontId="3" fillId="3" borderId="0" xfId="8" applyFont="1" applyFill="1" applyBorder="1"/>
    <xf numFmtId="0" fontId="3" fillId="3" borderId="0" xfId="8" applyFont="1" applyFill="1" applyBorder="1" applyAlignment="1">
      <alignment horizontal="left" vertical="center"/>
    </xf>
    <xf numFmtId="0" fontId="3" fillId="3" borderId="3" xfId="8" applyFont="1" applyFill="1" applyBorder="1" applyAlignment="1">
      <alignment horizontal="right" vertical="center"/>
    </xf>
    <xf numFmtId="0" fontId="3" fillId="0" borderId="3" xfId="8" applyFont="1" applyBorder="1" applyAlignment="1">
      <alignment horizontal="right" vertical="center"/>
    </xf>
    <xf numFmtId="0" fontId="3" fillId="0" borderId="3" xfId="8" applyFont="1" applyBorder="1"/>
    <xf numFmtId="0" fontId="4" fillId="0" borderId="3" xfId="8" applyFont="1" applyBorder="1" applyAlignment="1">
      <alignment horizontal="left"/>
    </xf>
    <xf numFmtId="0" fontId="4" fillId="0" borderId="0" xfId="8" applyFont="1" applyBorder="1" applyAlignment="1">
      <alignment horizontal="left"/>
    </xf>
    <xf numFmtId="0" fontId="3" fillId="0" borderId="3" xfId="8" applyFont="1" applyBorder="1" applyAlignment="1">
      <alignment horizontal="left"/>
    </xf>
    <xf numFmtId="0" fontId="2" fillId="0" borderId="13" xfId="8" applyBorder="1"/>
    <xf numFmtId="0" fontId="3" fillId="0" borderId="15" xfId="8" applyFont="1" applyBorder="1" applyAlignment="1"/>
    <xf numFmtId="0" fontId="2" fillId="0" borderId="11" xfId="8" applyBorder="1"/>
    <xf numFmtId="0" fontId="3" fillId="0" borderId="10" xfId="8" applyFont="1" applyBorder="1" applyAlignment="1">
      <alignment horizontal="left"/>
    </xf>
    <xf numFmtId="0" fontId="3" fillId="0" borderId="3" xfId="8" applyFont="1" applyBorder="1" applyAlignment="1">
      <alignment horizontal="right"/>
    </xf>
    <xf numFmtId="0" fontId="3" fillId="0" borderId="11" xfId="8" applyFont="1" applyBorder="1"/>
    <xf numFmtId="0" fontId="3" fillId="0" borderId="10" xfId="8" applyFont="1" applyBorder="1"/>
    <xf numFmtId="0" fontId="3" fillId="3" borderId="10" xfId="8" applyFont="1" applyFill="1" applyBorder="1"/>
    <xf numFmtId="10" fontId="3" fillId="3" borderId="3" xfId="8" applyNumberFormat="1" applyFont="1" applyFill="1" applyBorder="1"/>
    <xf numFmtId="0" fontId="3" fillId="3" borderId="11" xfId="8" applyFont="1" applyFill="1" applyBorder="1"/>
    <xf numFmtId="0" fontId="2" fillId="0" borderId="3" xfId="8" applyBorder="1"/>
    <xf numFmtId="0" fontId="2" fillId="3" borderId="3" xfId="8" applyFill="1" applyBorder="1"/>
    <xf numFmtId="0" fontId="2" fillId="3" borderId="0" xfId="8" applyFill="1"/>
    <xf numFmtId="0" fontId="2" fillId="0" borderId="0" xfId="8" applyBorder="1"/>
    <xf numFmtId="0" fontId="2" fillId="0" borderId="10" xfId="8" applyBorder="1"/>
    <xf numFmtId="0" fontId="3" fillId="2" borderId="6" xfId="8" applyFont="1" applyFill="1" applyBorder="1"/>
    <xf numFmtId="0" fontId="2" fillId="0" borderId="1" xfId="8" applyBorder="1"/>
    <xf numFmtId="3" fontId="4" fillId="0" borderId="1" xfId="8" applyNumberFormat="1" applyFont="1" applyBorder="1" applyAlignment="1">
      <alignment horizontal="center"/>
    </xf>
    <xf numFmtId="0" fontId="4" fillId="0" borderId="1" xfId="8" applyFont="1" applyBorder="1" applyAlignment="1">
      <alignment horizontal="center" vertical="center"/>
    </xf>
    <xf numFmtId="0" fontId="4" fillId="0" borderId="1" xfId="8" applyFont="1" applyBorder="1" applyAlignment="1">
      <alignment horizontal="left"/>
    </xf>
    <xf numFmtId="4" fontId="11" fillId="0" borderId="1" xfId="8" applyNumberFormat="1" applyFont="1" applyBorder="1" applyAlignment="1">
      <alignment horizontal="right"/>
    </xf>
    <xf numFmtId="4" fontId="11" fillId="0" borderId="1" xfId="8" applyNumberFormat="1" applyFont="1" applyBorder="1"/>
    <xf numFmtId="166" fontId="12" fillId="0" borderId="1" xfId="8" applyNumberFormat="1" applyFont="1" applyBorder="1"/>
    <xf numFmtId="10" fontId="12" fillId="3" borderId="3" xfId="8" applyNumberFormat="1" applyFont="1" applyFill="1" applyBorder="1"/>
    <xf numFmtId="10" fontId="12" fillId="0" borderId="3" xfId="8" applyNumberFormat="1" applyFont="1" applyBorder="1"/>
    <xf numFmtId="164" fontId="12" fillId="0" borderId="3" xfId="8" applyNumberFormat="1" applyFont="1" applyBorder="1"/>
    <xf numFmtId="4" fontId="11" fillId="0" borderId="3" xfId="8" applyNumberFormat="1" applyFont="1" applyBorder="1"/>
    <xf numFmtId="4" fontId="12" fillId="0" borderId="3" xfId="8" applyNumberFormat="1" applyFont="1" applyBorder="1"/>
    <xf numFmtId="165" fontId="12" fillId="0" borderId="3" xfId="8" applyNumberFormat="1" applyFont="1" applyBorder="1"/>
    <xf numFmtId="10" fontId="12" fillId="0" borderId="1" xfId="8" applyNumberFormat="1" applyFont="1" applyBorder="1"/>
    <xf numFmtId="4" fontId="12" fillId="0" borderId="1" xfId="8" applyNumberFormat="1" applyFont="1" applyBorder="1"/>
    <xf numFmtId="0" fontId="11" fillId="3" borderId="0" xfId="8" applyFont="1" applyFill="1" applyBorder="1" applyAlignment="1">
      <alignment horizontal="left" vertical="center"/>
    </xf>
    <xf numFmtId="4" fontId="11" fillId="3" borderId="3" xfId="8" applyNumberFormat="1" applyFont="1" applyFill="1" applyBorder="1"/>
    <xf numFmtId="0" fontId="11" fillId="3" borderId="0" xfId="1" applyFont="1" applyFill="1" applyBorder="1" applyAlignment="1">
      <alignment horizontal="left" vertical="center"/>
    </xf>
    <xf numFmtId="4" fontId="11" fillId="3" borderId="3" xfId="1" applyNumberFormat="1" applyFont="1" applyFill="1" applyBorder="1"/>
    <xf numFmtId="0" fontId="11" fillId="0" borderId="0" xfId="8" applyFont="1" applyBorder="1" applyAlignment="1">
      <alignment horizontal="left" vertical="center"/>
    </xf>
    <xf numFmtId="4" fontId="3" fillId="5" borderId="0" xfId="8" applyNumberFormat="1" applyFont="1" applyFill="1" applyBorder="1"/>
    <xf numFmtId="0" fontId="3" fillId="5" borderId="0" xfId="1" applyFont="1" applyFill="1" applyBorder="1"/>
    <xf numFmtId="0" fontId="11" fillId="0" borderId="0" xfId="1" applyFont="1" applyBorder="1" applyAlignment="1">
      <alignment horizontal="left" vertical="center"/>
    </xf>
    <xf numFmtId="10" fontId="4" fillId="0" borderId="8" xfId="1" applyNumberFormat="1" applyFont="1" applyBorder="1"/>
    <xf numFmtId="10" fontId="3" fillId="5" borderId="6" xfId="1" applyNumberFormat="1" applyFont="1" applyFill="1" applyBorder="1"/>
    <xf numFmtId="10" fontId="3" fillId="5" borderId="11" xfId="1" applyNumberFormat="1" applyFont="1" applyFill="1" applyBorder="1"/>
    <xf numFmtId="4" fontId="11" fillId="3" borderId="14" xfId="1" applyNumberFormat="1" applyFont="1" applyFill="1" applyBorder="1"/>
    <xf numFmtId="4" fontId="12" fillId="3" borderId="1" xfId="1" applyNumberFormat="1" applyFont="1" applyFill="1" applyBorder="1"/>
    <xf numFmtId="10" fontId="3" fillId="5" borderId="14" xfId="3" applyNumberFormat="1" applyFont="1" applyFill="1" applyBorder="1" applyAlignment="1">
      <alignment horizontal="center" vertical="center"/>
    </xf>
    <xf numFmtId="10" fontId="3" fillId="5" borderId="3" xfId="3" applyNumberFormat="1" applyFont="1" applyFill="1" applyBorder="1" applyAlignment="1">
      <alignment horizontal="center" vertical="center"/>
    </xf>
    <xf numFmtId="4" fontId="11" fillId="3" borderId="14" xfId="8" applyNumberFormat="1" applyFont="1" applyFill="1" applyBorder="1"/>
    <xf numFmtId="4" fontId="12" fillId="3" borderId="1" xfId="8" applyNumberFormat="1" applyFont="1" applyFill="1" applyBorder="1"/>
    <xf numFmtId="4" fontId="12" fillId="2" borderId="9" xfId="8" applyNumberFormat="1" applyFont="1" applyFill="1" applyBorder="1"/>
    <xf numFmtId="0" fontId="11" fillId="2" borderId="1" xfId="8" applyFont="1" applyFill="1" applyBorder="1"/>
    <xf numFmtId="4" fontId="11" fillId="3" borderId="2" xfId="8" applyNumberFormat="1" applyFont="1" applyFill="1" applyBorder="1"/>
    <xf numFmtId="4" fontId="11" fillId="3" borderId="2" xfId="1" applyNumberFormat="1" applyFont="1" applyFill="1" applyBorder="1"/>
    <xf numFmtId="0" fontId="11" fillId="0" borderId="1" xfId="8" applyFont="1" applyBorder="1" applyAlignment="1">
      <alignment horizontal="center"/>
    </xf>
    <xf numFmtId="0" fontId="11" fillId="0" borderId="1" xfId="1" applyFont="1" applyBorder="1" applyAlignment="1">
      <alignment horizontal="center"/>
    </xf>
    <xf numFmtId="0" fontId="4" fillId="0" borderId="7" xfId="1" applyFont="1" applyBorder="1" applyAlignment="1">
      <alignment horizontal="left"/>
    </xf>
    <xf numFmtId="0" fontId="4" fillId="0" borderId="8" xfId="1" applyFont="1" applyBorder="1" applyAlignment="1">
      <alignment horizontal="left"/>
    </xf>
    <xf numFmtId="4" fontId="0" fillId="0" borderId="0" xfId="0" applyNumberFormat="1"/>
    <xf numFmtId="10" fontId="3" fillId="3" borderId="14" xfId="3" applyNumberFormat="1" applyFont="1" applyFill="1" applyBorder="1" applyAlignment="1">
      <alignment horizontal="center" vertical="center"/>
    </xf>
    <xf numFmtId="10" fontId="3" fillId="3" borderId="3" xfId="3" applyNumberFormat="1" applyFont="1" applyFill="1" applyBorder="1" applyAlignment="1">
      <alignment horizontal="center" vertical="center"/>
    </xf>
    <xf numFmtId="10" fontId="3" fillId="3" borderId="1" xfId="1" applyNumberFormat="1" applyFont="1" applyFill="1" applyBorder="1" applyAlignment="1">
      <alignment horizontal="center"/>
    </xf>
    <xf numFmtId="0" fontId="4" fillId="0" borderId="7" xfId="8" applyFont="1" applyBorder="1" applyAlignment="1">
      <alignment horizontal="left"/>
    </xf>
    <xf numFmtId="0" fontId="4" fillId="0" borderId="8" xfId="8" applyFont="1" applyBorder="1" applyAlignment="1">
      <alignment horizontal="left"/>
    </xf>
    <xf numFmtId="0" fontId="4" fillId="0" borderId="9" xfId="8" applyFont="1" applyBorder="1" applyAlignment="1">
      <alignment horizontal="left"/>
    </xf>
    <xf numFmtId="0" fontId="10" fillId="5" borderId="7" xfId="8" applyFont="1" applyFill="1" applyBorder="1" applyAlignment="1" applyProtection="1">
      <alignment horizontal="center" vertical="center"/>
    </xf>
    <xf numFmtId="0" fontId="10" fillId="5" borderId="8" xfId="8" applyFont="1" applyFill="1" applyBorder="1" applyAlignment="1" applyProtection="1">
      <alignment horizontal="center" vertical="center"/>
    </xf>
    <xf numFmtId="0" fontId="10" fillId="5" borderId="9" xfId="8" applyFont="1" applyFill="1" applyBorder="1" applyAlignment="1" applyProtection="1">
      <alignment horizontal="center" vertical="center"/>
    </xf>
    <xf numFmtId="0" fontId="9" fillId="6" borderId="4" xfId="0" applyFont="1" applyFill="1" applyBorder="1" applyAlignment="1">
      <alignment horizontal="center"/>
    </xf>
    <xf numFmtId="0" fontId="9" fillId="6" borderId="5" xfId="0" applyFont="1" applyFill="1" applyBorder="1" applyAlignment="1">
      <alignment horizontal="center"/>
    </xf>
    <xf numFmtId="0" fontId="9" fillId="6" borderId="6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9" fillId="6" borderId="15" xfId="8" applyFont="1" applyFill="1" applyBorder="1" applyAlignment="1">
      <alignment horizontal="center"/>
    </xf>
    <xf numFmtId="0" fontId="9" fillId="6" borderId="12" xfId="8" applyFont="1" applyFill="1" applyBorder="1" applyAlignment="1">
      <alignment horizontal="center"/>
    </xf>
    <xf numFmtId="0" fontId="9" fillId="6" borderId="13" xfId="8" applyFont="1" applyFill="1" applyBorder="1" applyAlignment="1">
      <alignment horizontal="center"/>
    </xf>
    <xf numFmtId="0" fontId="3" fillId="0" borderId="7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3" fillId="0" borderId="9" xfId="8" applyFont="1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4" fillId="0" borderId="1" xfId="8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7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11" fillId="0" borderId="7" xfId="8" applyFont="1" applyBorder="1" applyAlignment="1">
      <alignment horizontal="justify" vertical="top" wrapText="1"/>
    </xf>
    <xf numFmtId="0" fontId="11" fillId="0" borderId="8" xfId="8" applyFont="1" applyBorder="1" applyAlignment="1">
      <alignment horizontal="justify" vertical="top" wrapText="1"/>
    </xf>
    <xf numFmtId="0" fontId="11" fillId="0" borderId="9" xfId="8" applyFont="1" applyBorder="1" applyAlignment="1">
      <alignment horizontal="justify" vertical="top" wrapText="1"/>
    </xf>
    <xf numFmtId="0" fontId="3" fillId="0" borderId="1" xfId="8" applyFont="1" applyBorder="1" applyAlignment="1">
      <alignment horizontal="justify" vertical="top" wrapText="1"/>
    </xf>
    <xf numFmtId="0" fontId="0" fillId="0" borderId="1" xfId="0" applyBorder="1" applyAlignment="1">
      <alignment horizontal="justify" vertical="top" wrapText="1"/>
    </xf>
    <xf numFmtId="0" fontId="4" fillId="0" borderId="7" xfId="1" applyFont="1" applyBorder="1" applyAlignment="1">
      <alignment horizontal="left"/>
    </xf>
    <xf numFmtId="0" fontId="4" fillId="0" borderId="8" xfId="1" applyFont="1" applyBorder="1" applyAlignment="1">
      <alignment horizontal="left"/>
    </xf>
    <xf numFmtId="0" fontId="4" fillId="0" borderId="9" xfId="1" applyFont="1" applyBorder="1" applyAlignment="1">
      <alignment horizontal="left"/>
    </xf>
    <xf numFmtId="0" fontId="3" fillId="0" borderId="7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11" fillId="0" borderId="1" xfId="1" applyFont="1" applyBorder="1" applyAlignment="1">
      <alignment horizontal="justify" vertical="top" wrapText="1"/>
    </xf>
    <xf numFmtId="0" fontId="14" fillId="0" borderId="1" xfId="0" applyFont="1" applyBorder="1" applyAlignment="1">
      <alignment horizontal="justify" vertical="top" wrapText="1"/>
    </xf>
    <xf numFmtId="0" fontId="3" fillId="0" borderId="1" xfId="1" applyFont="1" applyBorder="1" applyAlignment="1">
      <alignment horizontal="justify" vertical="top" wrapText="1"/>
    </xf>
    <xf numFmtId="0" fontId="10" fillId="5" borderId="7" xfId="1" applyFont="1" applyFill="1" applyBorder="1" applyAlignment="1" applyProtection="1">
      <alignment horizontal="center" vertical="center"/>
    </xf>
    <xf numFmtId="0" fontId="10" fillId="5" borderId="8" xfId="1" applyFont="1" applyFill="1" applyBorder="1" applyAlignment="1" applyProtection="1">
      <alignment horizontal="center" vertical="center"/>
    </xf>
    <xf numFmtId="0" fontId="10" fillId="5" borderId="9" xfId="1" applyFont="1" applyFill="1" applyBorder="1" applyAlignment="1" applyProtection="1">
      <alignment horizontal="center" vertical="center"/>
    </xf>
    <xf numFmtId="0" fontId="9" fillId="6" borderId="15" xfId="1" applyFont="1" applyFill="1" applyBorder="1" applyAlignment="1">
      <alignment horizontal="center"/>
    </xf>
    <xf numFmtId="0" fontId="9" fillId="6" borderId="12" xfId="1" applyFont="1" applyFill="1" applyBorder="1" applyAlignment="1">
      <alignment horizontal="center"/>
    </xf>
    <xf numFmtId="0" fontId="9" fillId="6" borderId="13" xfId="1" applyFont="1" applyFill="1" applyBorder="1" applyAlignment="1">
      <alignment horizontal="center"/>
    </xf>
    <xf numFmtId="0" fontId="10" fillId="3" borderId="7" xfId="1" applyFont="1" applyFill="1" applyBorder="1" applyAlignment="1" applyProtection="1">
      <alignment horizontal="center" vertical="center"/>
    </xf>
    <xf numFmtId="0" fontId="10" fillId="3" borderId="8" xfId="1" applyFont="1" applyFill="1" applyBorder="1" applyAlignment="1" applyProtection="1">
      <alignment horizontal="center" vertical="center"/>
    </xf>
    <xf numFmtId="0" fontId="10" fillId="3" borderId="9" xfId="1" applyFont="1" applyFill="1" applyBorder="1" applyAlignment="1" applyProtection="1">
      <alignment horizontal="center" vertical="center"/>
    </xf>
    <xf numFmtId="0" fontId="7" fillId="6" borderId="4" xfId="0" applyFont="1" applyFill="1" applyBorder="1" applyAlignment="1">
      <alignment horizontal="center"/>
    </xf>
    <xf numFmtId="0" fontId="7" fillId="6" borderId="5" xfId="0" applyFont="1" applyFill="1" applyBorder="1" applyAlignment="1">
      <alignment horizontal="center"/>
    </xf>
    <xf numFmtId="0" fontId="7" fillId="6" borderId="6" xfId="0" applyFont="1" applyFill="1" applyBorder="1" applyAlignment="1">
      <alignment horizontal="center"/>
    </xf>
  </cellXfs>
  <cellStyles count="9">
    <cellStyle name="Moeda 2" xfId="5"/>
    <cellStyle name="Normal" xfId="0" builtinId="0"/>
    <cellStyle name="Normal 2" xfId="1"/>
    <cellStyle name="Normal 2 2" xfId="8"/>
    <cellStyle name="Porcentagem 2" xfId="3"/>
    <cellStyle name="Porcentagem 3" xfId="2"/>
    <cellStyle name="Porcentagem 4" xfId="6"/>
    <cellStyle name="Vírgula 2" xfId="4"/>
    <cellStyle name="Vírgula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showGridLines="0" topLeftCell="A4" workbookViewId="0">
      <selection activeCell="D10" sqref="D10:F10"/>
    </sheetView>
  </sheetViews>
  <sheetFormatPr defaultColWidth="8.85546875" defaultRowHeight="15" x14ac:dyDescent="0.25"/>
  <cols>
    <col min="1" max="1" width="29.28515625" style="2" customWidth="1"/>
    <col min="2" max="2" width="10.42578125" style="2" customWidth="1"/>
    <col min="3" max="5" width="8.85546875" style="2"/>
    <col min="6" max="6" width="25.140625" style="2" customWidth="1"/>
    <col min="7" max="7" width="16.42578125" style="2" customWidth="1"/>
    <col min="8" max="8" width="18.28515625" style="2" customWidth="1"/>
    <col min="9" max="9" width="10" style="2" bestFit="1" customWidth="1"/>
    <col min="10" max="16384" width="8.85546875" style="2"/>
  </cols>
  <sheetData>
    <row r="1" spans="1:12" x14ac:dyDescent="0.25">
      <c r="A1" s="200" t="s">
        <v>0</v>
      </c>
      <c r="B1" s="201"/>
      <c r="C1" s="201"/>
      <c r="D1" s="201"/>
      <c r="E1" s="201"/>
      <c r="F1" s="201"/>
      <c r="G1" s="201"/>
      <c r="H1" s="202"/>
    </row>
    <row r="2" spans="1:12" x14ac:dyDescent="0.25">
      <c r="A2" s="203" t="s">
        <v>116</v>
      </c>
      <c r="B2" s="204"/>
      <c r="C2" s="204"/>
      <c r="D2" s="204"/>
      <c r="E2" s="204"/>
      <c r="F2" s="204"/>
      <c r="G2" s="204"/>
      <c r="H2" s="205"/>
    </row>
    <row r="3" spans="1:12" x14ac:dyDescent="0.25">
      <c r="A3" s="206" t="s">
        <v>96</v>
      </c>
      <c r="B3" s="207"/>
      <c r="C3" s="207"/>
      <c r="D3" s="207"/>
      <c r="E3" s="207"/>
      <c r="F3" s="207"/>
      <c r="G3" s="207"/>
      <c r="H3" s="208"/>
    </row>
    <row r="4" spans="1:12" x14ac:dyDescent="0.25">
      <c r="A4" s="206" t="s">
        <v>101</v>
      </c>
      <c r="B4" s="207"/>
      <c r="C4" s="207"/>
      <c r="D4" s="207"/>
      <c r="E4" s="207"/>
      <c r="F4" s="207"/>
      <c r="G4" s="207"/>
      <c r="H4" s="208"/>
    </row>
    <row r="5" spans="1:12" x14ac:dyDescent="0.25">
      <c r="A5" s="209" t="s">
        <v>102</v>
      </c>
      <c r="B5" s="210"/>
      <c r="C5" s="210"/>
      <c r="D5" s="210"/>
      <c r="E5" s="210"/>
      <c r="F5" s="210"/>
      <c r="G5" s="210"/>
      <c r="H5" s="211"/>
    </row>
    <row r="6" spans="1:12" x14ac:dyDescent="0.25">
      <c r="A6" s="197" t="s">
        <v>1</v>
      </c>
      <c r="B6" s="198"/>
      <c r="C6" s="198"/>
      <c r="D6" s="198"/>
      <c r="E6" s="198"/>
      <c r="F6" s="198"/>
      <c r="G6" s="198"/>
      <c r="H6" s="199"/>
      <c r="L6" s="67"/>
    </row>
    <row r="7" spans="1:12" ht="16.149999999999999" customHeight="1" x14ac:dyDescent="0.25">
      <c r="A7" s="156"/>
      <c r="B7" s="155" t="s">
        <v>2</v>
      </c>
      <c r="C7" s="155" t="s">
        <v>3</v>
      </c>
      <c r="D7" s="224" t="s">
        <v>4</v>
      </c>
      <c r="E7" s="225"/>
      <c r="F7" s="225"/>
      <c r="G7" s="155" t="s">
        <v>5</v>
      </c>
      <c r="H7" s="155" t="s">
        <v>6</v>
      </c>
      <c r="L7" s="65"/>
    </row>
    <row r="8" spans="1:12" x14ac:dyDescent="0.25">
      <c r="A8" s="68" t="s">
        <v>3</v>
      </c>
      <c r="B8" s="69">
        <v>2</v>
      </c>
      <c r="C8" s="77">
        <v>1775.41</v>
      </c>
      <c r="D8" s="70" t="s">
        <v>97</v>
      </c>
      <c r="E8" s="153"/>
      <c r="F8" s="153"/>
      <c r="G8" s="157">
        <f>B8*C8</f>
        <v>3550.82</v>
      </c>
      <c r="H8" s="158">
        <f>G8*12</f>
        <v>42609.840000000004</v>
      </c>
      <c r="L8" s="66"/>
    </row>
    <row r="9" spans="1:12" x14ac:dyDescent="0.25">
      <c r="A9" s="68" t="s">
        <v>7</v>
      </c>
      <c r="B9" s="69">
        <v>2</v>
      </c>
      <c r="C9" s="78">
        <f>C8*30%</f>
        <v>532.62300000000005</v>
      </c>
      <c r="D9" s="226" t="s">
        <v>98</v>
      </c>
      <c r="E9" s="227"/>
      <c r="F9" s="228"/>
      <c r="G9" s="157">
        <f>B9*C9</f>
        <v>1065.2460000000001</v>
      </c>
      <c r="H9" s="158">
        <f>G9*12</f>
        <v>12782.952000000001</v>
      </c>
    </row>
    <row r="10" spans="1:12" ht="68.25" customHeight="1" x14ac:dyDescent="0.25">
      <c r="A10" s="72" t="s">
        <v>9</v>
      </c>
      <c r="B10" s="69">
        <v>0</v>
      </c>
      <c r="C10" s="77">
        <v>0</v>
      </c>
      <c r="D10" s="229" t="s">
        <v>119</v>
      </c>
      <c r="E10" s="230"/>
      <c r="F10" s="231"/>
      <c r="G10" s="157">
        <f t="shared" ref="G10:G12" si="0">B10*C10</f>
        <v>0</v>
      </c>
      <c r="H10" s="158">
        <f t="shared" ref="H10:H12" si="1">G10*12</f>
        <v>0</v>
      </c>
    </row>
    <row r="11" spans="1:12" ht="42" customHeight="1" x14ac:dyDescent="0.25">
      <c r="A11" s="72" t="s">
        <v>10</v>
      </c>
      <c r="B11" s="69">
        <v>2</v>
      </c>
      <c r="C11" s="78">
        <f xml:space="preserve"> (C8+C9)/220*1.6*15</f>
        <v>251.78541818181822</v>
      </c>
      <c r="D11" s="232" t="s">
        <v>100</v>
      </c>
      <c r="E11" s="233"/>
      <c r="F11" s="233"/>
      <c r="G11" s="157">
        <f t="shared" si="0"/>
        <v>503.57083636363643</v>
      </c>
      <c r="H11" s="158">
        <f t="shared" si="1"/>
        <v>6042.8500363636376</v>
      </c>
    </row>
    <row r="12" spans="1:12" ht="50.25" customHeight="1" x14ac:dyDescent="0.25">
      <c r="A12" s="68" t="s">
        <v>11</v>
      </c>
      <c r="B12" s="69">
        <v>2</v>
      </c>
      <c r="C12" s="78">
        <f>((C10+C11)/25)*5</f>
        <v>50.35708363636364</v>
      </c>
      <c r="D12" s="232" t="s">
        <v>12</v>
      </c>
      <c r="E12" s="233"/>
      <c r="F12" s="233"/>
      <c r="G12" s="157">
        <f t="shared" si="0"/>
        <v>100.71416727272728</v>
      </c>
      <c r="H12" s="158">
        <f t="shared" si="1"/>
        <v>1208.5700072727273</v>
      </c>
    </row>
    <row r="13" spans="1:12" x14ac:dyDescent="0.25">
      <c r="A13" s="113" t="s">
        <v>13</v>
      </c>
      <c r="B13" s="154"/>
      <c r="C13" s="153"/>
      <c r="D13" s="212"/>
      <c r="E13" s="213"/>
      <c r="F13" s="214"/>
      <c r="G13" s="159">
        <f>SUM(G8:G12)</f>
        <v>5220.351003636365</v>
      </c>
      <c r="H13" s="159">
        <f>SUM(H8:H12)</f>
        <v>62644.212043636369</v>
      </c>
    </row>
    <row r="14" spans="1:12" x14ac:dyDescent="0.25">
      <c r="A14" s="125"/>
      <c r="B14" s="124"/>
      <c r="C14" s="124"/>
      <c r="D14" s="124"/>
      <c r="E14" s="124"/>
      <c r="F14" s="124"/>
      <c r="G14" s="152"/>
      <c r="H14" s="119"/>
    </row>
    <row r="15" spans="1:12" x14ac:dyDescent="0.25">
      <c r="A15" s="115" t="s">
        <v>14</v>
      </c>
      <c r="B15" s="94"/>
      <c r="C15" s="94"/>
      <c r="D15" s="94"/>
      <c r="E15" s="94"/>
      <c r="F15" s="94"/>
      <c r="G15" s="94"/>
      <c r="H15" s="92"/>
    </row>
    <row r="16" spans="1:12" x14ac:dyDescent="0.25">
      <c r="A16" s="133" t="s">
        <v>15</v>
      </c>
      <c r="B16" s="151"/>
      <c r="C16" s="150"/>
      <c r="D16" s="150"/>
      <c r="E16" s="139"/>
      <c r="F16" s="139"/>
      <c r="G16" s="139"/>
      <c r="H16" s="133"/>
    </row>
    <row r="17" spans="1:8" x14ac:dyDescent="0.25">
      <c r="A17" s="141" t="s">
        <v>16</v>
      </c>
      <c r="B17" s="144" t="s">
        <v>17</v>
      </c>
      <c r="C17" s="129"/>
      <c r="D17" s="129"/>
      <c r="E17" s="146"/>
      <c r="F17" s="145">
        <v>0.2</v>
      </c>
      <c r="G17" s="163">
        <f>F17*$G$13</f>
        <v>1044.070200727273</v>
      </c>
      <c r="H17" s="163">
        <f>G17*12</f>
        <v>12528.842408727276</v>
      </c>
    </row>
    <row r="18" spans="1:8" x14ac:dyDescent="0.25">
      <c r="A18" s="141" t="s">
        <v>18</v>
      </c>
      <c r="B18" s="144" t="s">
        <v>19</v>
      </c>
      <c r="C18" s="129"/>
      <c r="D18" s="129"/>
      <c r="E18" s="146"/>
      <c r="F18" s="145">
        <v>2E-3</v>
      </c>
      <c r="G18" s="163">
        <f t="shared" ref="G18:G24" si="2">F18*$G$13</f>
        <v>10.44070200727273</v>
      </c>
      <c r="H18" s="163">
        <f t="shared" ref="H18:H24" si="3">G18*12</f>
        <v>125.28842408727276</v>
      </c>
    </row>
    <row r="19" spans="1:8" x14ac:dyDescent="0.25">
      <c r="A19" s="141" t="s">
        <v>20</v>
      </c>
      <c r="B19" s="144" t="s">
        <v>21</v>
      </c>
      <c r="C19" s="129"/>
      <c r="D19" s="129"/>
      <c r="E19" s="146"/>
      <c r="F19" s="145">
        <v>1.4999999999999999E-2</v>
      </c>
      <c r="G19" s="163">
        <f t="shared" si="2"/>
        <v>78.305265054545472</v>
      </c>
      <c r="H19" s="163">
        <f t="shared" si="3"/>
        <v>939.66318065454561</v>
      </c>
    </row>
    <row r="20" spans="1:8" x14ac:dyDescent="0.25">
      <c r="A20" s="141" t="s">
        <v>22</v>
      </c>
      <c r="B20" s="144" t="s">
        <v>23</v>
      </c>
      <c r="C20" s="129"/>
      <c r="D20" s="129"/>
      <c r="E20" s="146"/>
      <c r="F20" s="145">
        <v>0.01</v>
      </c>
      <c r="G20" s="163">
        <f t="shared" si="2"/>
        <v>52.203510036363653</v>
      </c>
      <c r="H20" s="163">
        <f t="shared" si="3"/>
        <v>626.44212043636389</v>
      </c>
    </row>
    <row r="21" spans="1:8" x14ac:dyDescent="0.25">
      <c r="A21" s="141" t="s">
        <v>24</v>
      </c>
      <c r="B21" s="144" t="s">
        <v>25</v>
      </c>
      <c r="C21" s="129"/>
      <c r="D21" s="129"/>
      <c r="E21" s="146"/>
      <c r="F21" s="145">
        <v>0.03</v>
      </c>
      <c r="G21" s="163">
        <f t="shared" si="2"/>
        <v>156.61053010909094</v>
      </c>
      <c r="H21" s="163">
        <f t="shared" si="3"/>
        <v>1879.3263613090912</v>
      </c>
    </row>
    <row r="22" spans="1:8" x14ac:dyDescent="0.25">
      <c r="A22" s="141" t="s">
        <v>26</v>
      </c>
      <c r="B22" s="144" t="s">
        <v>27</v>
      </c>
      <c r="C22" s="129"/>
      <c r="D22" s="129"/>
      <c r="E22" s="146"/>
      <c r="F22" s="145">
        <v>0.08</v>
      </c>
      <c r="G22" s="163">
        <f t="shared" si="2"/>
        <v>417.62808029090922</v>
      </c>
      <c r="H22" s="163">
        <f t="shared" si="3"/>
        <v>5011.5369634909111</v>
      </c>
    </row>
    <row r="23" spans="1:8" x14ac:dyDescent="0.25">
      <c r="A23" s="141" t="s">
        <v>28</v>
      </c>
      <c r="B23" s="144" t="s">
        <v>29</v>
      </c>
      <c r="C23" s="129"/>
      <c r="D23" s="129"/>
      <c r="E23" s="146"/>
      <c r="F23" s="145">
        <v>2.5000000000000001E-2</v>
      </c>
      <c r="G23" s="163">
        <f t="shared" si="2"/>
        <v>130.50877509090913</v>
      </c>
      <c r="H23" s="163">
        <f t="shared" si="3"/>
        <v>1566.1053010909095</v>
      </c>
    </row>
    <row r="24" spans="1:8" x14ac:dyDescent="0.25">
      <c r="A24" s="141" t="s">
        <v>30</v>
      </c>
      <c r="B24" s="144" t="s">
        <v>31</v>
      </c>
      <c r="C24" s="129"/>
      <c r="D24" s="129"/>
      <c r="E24" s="146"/>
      <c r="F24" s="145">
        <v>6.0000000000000001E-3</v>
      </c>
      <c r="G24" s="163">
        <f t="shared" si="2"/>
        <v>31.32210602181819</v>
      </c>
      <c r="H24" s="163">
        <f t="shared" si="3"/>
        <v>375.86527226181829</v>
      </c>
    </row>
    <row r="25" spans="1:8" x14ac:dyDescent="0.25">
      <c r="A25" s="133"/>
      <c r="B25" s="144" t="s">
        <v>32</v>
      </c>
      <c r="C25" s="129"/>
      <c r="D25" s="129"/>
      <c r="E25" s="146"/>
      <c r="F25" s="160">
        <f>SUM(F17:F24)</f>
        <v>0.36800000000000005</v>
      </c>
      <c r="G25" s="164">
        <f>SUM(G17:G24)</f>
        <v>1921.0891693381825</v>
      </c>
      <c r="H25" s="164">
        <f>SUM(H17:H24)</f>
        <v>23053.070032058185</v>
      </c>
    </row>
    <row r="26" spans="1:8" x14ac:dyDescent="0.25">
      <c r="A26" s="133" t="s">
        <v>33</v>
      </c>
      <c r="B26" s="149"/>
      <c r="C26" s="149"/>
      <c r="D26" s="149"/>
      <c r="E26" s="149"/>
      <c r="F26" s="148"/>
      <c r="G26" s="147"/>
      <c r="H26" s="133"/>
    </row>
    <row r="27" spans="1:8" x14ac:dyDescent="0.25">
      <c r="A27" s="141" t="s">
        <v>34</v>
      </c>
      <c r="B27" s="144" t="s">
        <v>35</v>
      </c>
      <c r="C27" s="129"/>
      <c r="D27" s="129"/>
      <c r="E27" s="146"/>
      <c r="F27" s="145">
        <v>0.1111</v>
      </c>
      <c r="G27" s="163">
        <f t="shared" ref="G27:G33" si="4">F27*$G$13</f>
        <v>579.98099650400013</v>
      </c>
      <c r="H27" s="163">
        <f t="shared" ref="H27:H33" si="5">G27*12</f>
        <v>6959.7719580480016</v>
      </c>
    </row>
    <row r="28" spans="1:8" x14ac:dyDescent="0.25">
      <c r="A28" s="141" t="s">
        <v>36</v>
      </c>
      <c r="B28" s="144" t="s">
        <v>37</v>
      </c>
      <c r="C28" s="129"/>
      <c r="D28" s="129"/>
      <c r="E28" s="146"/>
      <c r="F28" s="145">
        <v>8.3299999999999999E-2</v>
      </c>
      <c r="G28" s="163">
        <f t="shared" si="4"/>
        <v>434.8552386029092</v>
      </c>
      <c r="H28" s="163">
        <f t="shared" si="5"/>
        <v>5218.2628632349106</v>
      </c>
    </row>
    <row r="29" spans="1:8" x14ac:dyDescent="0.25">
      <c r="A29" s="141" t="s">
        <v>38</v>
      </c>
      <c r="B29" s="144" t="s">
        <v>39</v>
      </c>
      <c r="C29" s="129"/>
      <c r="D29" s="129"/>
      <c r="E29" s="146"/>
      <c r="F29" s="145">
        <v>1.9400000000000001E-2</v>
      </c>
      <c r="G29" s="163">
        <f t="shared" si="4"/>
        <v>101.27480947054548</v>
      </c>
      <c r="H29" s="163">
        <f t="shared" si="5"/>
        <v>1215.2977136465456</v>
      </c>
    </row>
    <row r="30" spans="1:8" x14ac:dyDescent="0.25">
      <c r="A30" s="141" t="s">
        <v>40</v>
      </c>
      <c r="B30" s="144" t="s">
        <v>41</v>
      </c>
      <c r="C30" s="129"/>
      <c r="D30" s="129"/>
      <c r="E30" s="146"/>
      <c r="F30" s="145">
        <v>1.66E-2</v>
      </c>
      <c r="G30" s="163">
        <f t="shared" si="4"/>
        <v>86.657826660363654</v>
      </c>
      <c r="H30" s="163">
        <f t="shared" si="5"/>
        <v>1039.8939199243639</v>
      </c>
    </row>
    <row r="31" spans="1:8" x14ac:dyDescent="0.25">
      <c r="A31" s="141" t="s">
        <v>42</v>
      </c>
      <c r="B31" s="144" t="s">
        <v>43</v>
      </c>
      <c r="C31" s="129"/>
      <c r="D31" s="129"/>
      <c r="E31" s="146"/>
      <c r="F31" s="145">
        <v>2.0000000000000001E-4</v>
      </c>
      <c r="G31" s="163">
        <f t="shared" si="4"/>
        <v>1.0440702007272731</v>
      </c>
      <c r="H31" s="163">
        <f t="shared" si="5"/>
        <v>12.528842408727277</v>
      </c>
    </row>
    <row r="32" spans="1:8" x14ac:dyDescent="0.25">
      <c r="A32" s="141" t="s">
        <v>44</v>
      </c>
      <c r="B32" s="144" t="s">
        <v>45</v>
      </c>
      <c r="C32" s="129"/>
      <c r="D32" s="129"/>
      <c r="E32" s="146"/>
      <c r="F32" s="145">
        <v>7.3000000000000001E-3</v>
      </c>
      <c r="G32" s="163">
        <f t="shared" si="4"/>
        <v>38.108562326545467</v>
      </c>
      <c r="H32" s="163">
        <f t="shared" si="5"/>
        <v>457.30274791854561</v>
      </c>
    </row>
    <row r="33" spans="1:8" x14ac:dyDescent="0.25">
      <c r="A33" s="141" t="s">
        <v>46</v>
      </c>
      <c r="B33" s="144" t="s">
        <v>47</v>
      </c>
      <c r="C33" s="129"/>
      <c r="D33" s="129"/>
      <c r="E33" s="146"/>
      <c r="F33" s="145">
        <v>2.7000000000000001E-3</v>
      </c>
      <c r="G33" s="163">
        <f t="shared" si="4"/>
        <v>14.094947709818186</v>
      </c>
      <c r="H33" s="163">
        <f t="shared" si="5"/>
        <v>169.13937251781823</v>
      </c>
    </row>
    <row r="34" spans="1:8" x14ac:dyDescent="0.25">
      <c r="A34" s="141"/>
      <c r="B34" s="144" t="s">
        <v>32</v>
      </c>
      <c r="C34" s="129"/>
      <c r="D34" s="129"/>
      <c r="E34" s="146"/>
      <c r="F34" s="160">
        <f>SUM(F27:F33)</f>
        <v>0.24060000000000004</v>
      </c>
      <c r="G34" s="164">
        <f>SUM(G27:G33)</f>
        <v>1256.0164514749094</v>
      </c>
      <c r="H34" s="164">
        <f>SUM(H27:H33)</f>
        <v>15072.197417698912</v>
      </c>
    </row>
    <row r="35" spans="1:8" x14ac:dyDescent="0.25">
      <c r="A35" s="133" t="s">
        <v>48</v>
      </c>
      <c r="B35" s="149"/>
      <c r="C35" s="149"/>
      <c r="D35" s="149"/>
      <c r="E35" s="149"/>
      <c r="F35" s="148"/>
      <c r="G35" s="147"/>
      <c r="H35" s="133"/>
    </row>
    <row r="36" spans="1:8" x14ac:dyDescent="0.25">
      <c r="A36" s="141" t="s">
        <v>49</v>
      </c>
      <c r="B36" s="144" t="s">
        <v>50</v>
      </c>
      <c r="C36" s="129"/>
      <c r="D36" s="129"/>
      <c r="E36" s="146"/>
      <c r="F36" s="145">
        <v>4.1999999999999997E-3</v>
      </c>
      <c r="G36" s="163">
        <f t="shared" ref="G36:G38" si="6">F36*$G$13</f>
        <v>21.925474215272732</v>
      </c>
      <c r="H36" s="163">
        <f t="shared" ref="H36:H38" si="7">G36*12</f>
        <v>263.1056905832728</v>
      </c>
    </row>
    <row r="37" spans="1:8" x14ac:dyDescent="0.25">
      <c r="A37" s="141" t="s">
        <v>51</v>
      </c>
      <c r="B37" s="144" t="s">
        <v>52</v>
      </c>
      <c r="C37" s="129"/>
      <c r="D37" s="129"/>
      <c r="E37" s="146"/>
      <c r="F37" s="145">
        <v>4.3499999999999997E-2</v>
      </c>
      <c r="G37" s="163">
        <f t="shared" si="6"/>
        <v>227.08526865818186</v>
      </c>
      <c r="H37" s="163">
        <f t="shared" si="7"/>
        <v>2725.0232238981826</v>
      </c>
    </row>
    <row r="38" spans="1:8" x14ac:dyDescent="0.25">
      <c r="A38" s="141" t="s">
        <v>53</v>
      </c>
      <c r="B38" s="144" t="s">
        <v>54</v>
      </c>
      <c r="C38" s="129"/>
      <c r="D38" s="129"/>
      <c r="E38" s="146"/>
      <c r="F38" s="145">
        <v>4.0000000000000001E-3</v>
      </c>
      <c r="G38" s="163">
        <f t="shared" si="6"/>
        <v>20.88140401454546</v>
      </c>
      <c r="H38" s="163">
        <f t="shared" si="7"/>
        <v>250.57684817454552</v>
      </c>
    </row>
    <row r="39" spans="1:8" x14ac:dyDescent="0.25">
      <c r="A39" s="133"/>
      <c r="B39" s="144" t="s">
        <v>32</v>
      </c>
      <c r="C39" s="107"/>
      <c r="D39" s="107"/>
      <c r="E39" s="142"/>
      <c r="F39" s="161">
        <f>SUM(F36:F38)</f>
        <v>5.1699999999999996E-2</v>
      </c>
      <c r="G39" s="164">
        <f>SUM(G36:G38)</f>
        <v>269.89214688800007</v>
      </c>
      <c r="H39" s="164">
        <f>SUM(H36:H38)</f>
        <v>3238.7057626560008</v>
      </c>
    </row>
    <row r="40" spans="1:8" x14ac:dyDescent="0.25">
      <c r="A40" s="133" t="s">
        <v>55</v>
      </c>
      <c r="B40" s="143"/>
      <c r="C40" s="107"/>
      <c r="D40" s="107"/>
      <c r="E40" s="142"/>
      <c r="F40" s="133"/>
      <c r="G40" s="133"/>
      <c r="H40" s="133"/>
    </row>
    <row r="41" spans="1:8" x14ac:dyDescent="0.25">
      <c r="A41" s="141" t="s">
        <v>56</v>
      </c>
      <c r="B41" s="143" t="s">
        <v>57</v>
      </c>
      <c r="C41" s="107"/>
      <c r="D41" s="107"/>
      <c r="E41" s="142"/>
      <c r="F41" s="161">
        <f>F25*F34</f>
        <v>8.8540800000000031E-2</v>
      </c>
      <c r="G41" s="163">
        <f t="shared" ref="G41" si="8">F41*$G$13</f>
        <v>462.21405414276683</v>
      </c>
      <c r="H41" s="163">
        <f>G41*12</f>
        <v>5546.5686497132019</v>
      </c>
    </row>
    <row r="42" spans="1:8" x14ac:dyDescent="0.25">
      <c r="A42" s="133" t="s">
        <v>58</v>
      </c>
      <c r="B42" s="143"/>
      <c r="C42" s="107"/>
      <c r="D42" s="107"/>
      <c r="E42" s="142"/>
      <c r="F42" s="133"/>
      <c r="G42" s="133"/>
      <c r="H42" s="133"/>
    </row>
    <row r="43" spans="1:8" x14ac:dyDescent="0.25">
      <c r="A43" s="141" t="s">
        <v>59</v>
      </c>
      <c r="B43" s="140" t="s">
        <v>60</v>
      </c>
      <c r="C43" s="108"/>
      <c r="D43" s="108"/>
      <c r="E43" s="139"/>
      <c r="F43" s="133"/>
      <c r="G43" s="133"/>
      <c r="H43" s="133"/>
    </row>
    <row r="44" spans="1:8" x14ac:dyDescent="0.25">
      <c r="A44" s="141"/>
      <c r="B44" s="140" t="s">
        <v>61</v>
      </c>
      <c r="C44" s="108"/>
      <c r="D44" s="108"/>
      <c r="E44" s="139"/>
      <c r="F44" s="162">
        <f>F22*F36</f>
        <v>3.3599999999999998E-4</v>
      </c>
      <c r="G44" s="163">
        <f t="shared" ref="G44" si="9">F44*$G$13</f>
        <v>1.7540379372218184</v>
      </c>
      <c r="H44" s="163">
        <f>G44*12</f>
        <v>21.04845524666182</v>
      </c>
    </row>
    <row r="45" spans="1:8" x14ac:dyDescent="0.25">
      <c r="A45" s="141" t="s">
        <v>62</v>
      </c>
      <c r="B45" s="140" t="s">
        <v>60</v>
      </c>
      <c r="C45" s="108"/>
      <c r="D45" s="108"/>
      <c r="E45" s="139"/>
      <c r="F45" s="133"/>
      <c r="G45" s="133"/>
      <c r="H45" s="133"/>
    </row>
    <row r="46" spans="1:8" x14ac:dyDescent="0.25">
      <c r="A46" s="133"/>
      <c r="B46" s="140" t="s">
        <v>63</v>
      </c>
      <c r="C46" s="108"/>
      <c r="D46" s="108"/>
      <c r="E46" s="139"/>
      <c r="F46" s="133"/>
      <c r="G46" s="133"/>
      <c r="H46" s="133"/>
    </row>
    <row r="47" spans="1:8" x14ac:dyDescent="0.25">
      <c r="A47" s="133"/>
      <c r="B47" s="138" t="s">
        <v>64</v>
      </c>
      <c r="C47" s="105"/>
      <c r="D47" s="105"/>
      <c r="E47" s="137"/>
      <c r="F47" s="165">
        <v>2.7E-4</v>
      </c>
      <c r="G47" s="163">
        <f t="shared" ref="G47" si="10">F47*$G$13</f>
        <v>1.4094947709818186</v>
      </c>
      <c r="H47" s="163">
        <f>G47*12</f>
        <v>16.913937251781825</v>
      </c>
    </row>
    <row r="48" spans="1:8" x14ac:dyDescent="0.25">
      <c r="A48" s="103" t="s">
        <v>65</v>
      </c>
      <c r="B48" s="93"/>
      <c r="C48" s="93"/>
      <c r="D48" s="93"/>
      <c r="E48" s="93"/>
      <c r="F48" s="166">
        <f>F25+F34+F39+F41+F44+F47</f>
        <v>0.74944679999999997</v>
      </c>
      <c r="G48" s="167">
        <f>G25+G34+G39+G41+G44+G47</f>
        <v>3912.3753545520626</v>
      </c>
      <c r="H48" s="167">
        <f>H25+H34+H39+H41+H44+H47</f>
        <v>46948.504254624742</v>
      </c>
    </row>
    <row r="49" spans="1:8" x14ac:dyDescent="0.25">
      <c r="A49" s="125"/>
      <c r="B49" s="124"/>
      <c r="C49" s="124"/>
      <c r="D49" s="124"/>
      <c r="E49" s="124"/>
      <c r="F49" s="123"/>
      <c r="G49" s="122"/>
      <c r="H49" s="119"/>
    </row>
    <row r="50" spans="1:8" x14ac:dyDescent="0.25">
      <c r="A50" s="115" t="s">
        <v>66</v>
      </c>
      <c r="B50" s="94"/>
      <c r="C50" s="94"/>
      <c r="D50" s="94"/>
      <c r="E50" s="94"/>
      <c r="F50" s="94"/>
      <c r="G50" s="94"/>
      <c r="H50" s="92"/>
    </row>
    <row r="51" spans="1:8" x14ac:dyDescent="0.25">
      <c r="A51" s="136" t="s">
        <v>67</v>
      </c>
      <c r="B51" s="135"/>
      <c r="C51" s="135"/>
      <c r="D51" s="135"/>
      <c r="E51" s="135"/>
      <c r="F51" s="135"/>
      <c r="G51" s="134"/>
      <c r="H51" s="133"/>
    </row>
    <row r="52" spans="1:8" s="76" customFormat="1" x14ac:dyDescent="0.25">
      <c r="A52" s="131" t="s">
        <v>68</v>
      </c>
      <c r="B52" s="170" t="s">
        <v>104</v>
      </c>
      <c r="C52" s="130"/>
      <c r="D52" s="129"/>
      <c r="E52" s="129"/>
      <c r="F52" s="129"/>
      <c r="G52" s="169">
        <f>B8*125.05</f>
        <v>250.1</v>
      </c>
      <c r="H52" s="169">
        <f>G52*12</f>
        <v>3001.2</v>
      </c>
    </row>
    <row r="53" spans="1:8" s="76" customFormat="1" x14ac:dyDescent="0.25">
      <c r="A53" s="131" t="s">
        <v>69</v>
      </c>
      <c r="B53" s="168" t="s">
        <v>106</v>
      </c>
      <c r="C53" s="130"/>
      <c r="D53" s="129"/>
      <c r="E53" s="129"/>
      <c r="F53" s="129"/>
      <c r="G53" s="169">
        <f>(B8*19.85)*15</f>
        <v>595.5</v>
      </c>
      <c r="H53" s="169">
        <f>G53*12</f>
        <v>7146</v>
      </c>
    </row>
    <row r="54" spans="1:8" s="76" customFormat="1" x14ac:dyDescent="0.25">
      <c r="A54" s="131" t="s">
        <v>70</v>
      </c>
      <c r="B54" s="168" t="s">
        <v>105</v>
      </c>
      <c r="C54" s="129"/>
      <c r="D54" s="129"/>
      <c r="E54" s="129"/>
      <c r="F54" s="129"/>
      <c r="G54" s="169">
        <f>((4.5*B8)*15*4)-(6%*C8)</f>
        <v>433.47539999999998</v>
      </c>
      <c r="H54" s="169">
        <f>G54*12</f>
        <v>5201.7047999999995</v>
      </c>
    </row>
    <row r="55" spans="1:8" s="76" customFormat="1" x14ac:dyDescent="0.25">
      <c r="A55" s="131" t="s">
        <v>71</v>
      </c>
      <c r="B55" s="170" t="s">
        <v>108</v>
      </c>
      <c r="C55" s="129"/>
      <c r="D55" s="129"/>
      <c r="E55" s="129"/>
      <c r="F55" s="129"/>
      <c r="G55" s="169">
        <f>100.88*B8</f>
        <v>201.76</v>
      </c>
      <c r="H55" s="169">
        <f>G55*12</f>
        <v>2421.12</v>
      </c>
    </row>
    <row r="56" spans="1:8" s="76" customFormat="1" x14ac:dyDescent="0.25">
      <c r="A56" s="132" t="s">
        <v>72</v>
      </c>
      <c r="B56" s="170" t="s">
        <v>109</v>
      </c>
      <c r="C56" s="129"/>
      <c r="D56" s="129"/>
      <c r="E56" s="129"/>
      <c r="F56" s="129"/>
      <c r="G56" s="169">
        <f>15.12*B8</f>
        <v>30.24</v>
      </c>
      <c r="H56" s="169">
        <f>G56*12</f>
        <v>362.88</v>
      </c>
    </row>
    <row r="57" spans="1:8" x14ac:dyDescent="0.25">
      <c r="A57" s="132" t="s">
        <v>73</v>
      </c>
      <c r="B57" s="172" t="s">
        <v>110</v>
      </c>
      <c r="C57" s="107"/>
      <c r="D57" s="107"/>
      <c r="E57" s="107"/>
      <c r="F57" s="173"/>
      <c r="G57" s="169">
        <f>F57*B8</f>
        <v>0</v>
      </c>
      <c r="H57" s="169">
        <f t="shared" ref="H57:H63" si="11">G57*12</f>
        <v>0</v>
      </c>
    </row>
    <row r="58" spans="1:8" x14ac:dyDescent="0.25">
      <c r="A58" s="132" t="s">
        <v>74</v>
      </c>
      <c r="B58" s="172" t="s">
        <v>111</v>
      </c>
      <c r="C58" s="107"/>
      <c r="D58" s="107"/>
      <c r="E58" s="107"/>
      <c r="F58" s="173"/>
      <c r="G58" s="169">
        <f>F58*B8</f>
        <v>0</v>
      </c>
      <c r="H58" s="169">
        <f t="shared" si="11"/>
        <v>0</v>
      </c>
    </row>
    <row r="59" spans="1:8" x14ac:dyDescent="0.25">
      <c r="A59" s="131" t="s">
        <v>75</v>
      </c>
      <c r="B59" s="175" t="s">
        <v>112</v>
      </c>
      <c r="C59" s="107"/>
      <c r="D59" s="107"/>
      <c r="E59" s="107"/>
      <c r="F59" s="173"/>
      <c r="G59" s="169">
        <f>F59*B8</f>
        <v>0</v>
      </c>
      <c r="H59" s="169">
        <f t="shared" si="11"/>
        <v>0</v>
      </c>
    </row>
    <row r="60" spans="1:8" s="76" customFormat="1" x14ac:dyDescent="0.25">
      <c r="A60" s="128" t="s">
        <v>76</v>
      </c>
      <c r="B60" s="168" t="s">
        <v>113</v>
      </c>
      <c r="C60" s="129"/>
      <c r="D60" s="129"/>
      <c r="E60" s="129"/>
      <c r="F60" s="129"/>
      <c r="G60" s="169">
        <f>B8*4</f>
        <v>8</v>
      </c>
      <c r="H60" s="169">
        <f t="shared" si="11"/>
        <v>96</v>
      </c>
    </row>
    <row r="61" spans="1:8" x14ac:dyDescent="0.25">
      <c r="A61" s="128" t="s">
        <v>78</v>
      </c>
      <c r="B61" s="127" t="s">
        <v>77</v>
      </c>
      <c r="C61" s="107"/>
      <c r="D61" s="107"/>
      <c r="E61" s="107"/>
      <c r="F61" s="173"/>
      <c r="G61" s="169">
        <f>F61*B8</f>
        <v>0</v>
      </c>
      <c r="H61" s="169">
        <f t="shared" si="11"/>
        <v>0</v>
      </c>
    </row>
    <row r="62" spans="1:8" x14ac:dyDescent="0.25">
      <c r="A62" s="128" t="s">
        <v>80</v>
      </c>
      <c r="B62" s="127" t="s">
        <v>79</v>
      </c>
      <c r="C62" s="107"/>
      <c r="D62" s="107"/>
      <c r="E62" s="107"/>
      <c r="F62" s="173"/>
      <c r="G62" s="169">
        <f>F62*B8</f>
        <v>0</v>
      </c>
      <c r="H62" s="169">
        <f t="shared" si="11"/>
        <v>0</v>
      </c>
    </row>
    <row r="63" spans="1:8" x14ac:dyDescent="0.25">
      <c r="A63" s="128" t="s">
        <v>107</v>
      </c>
      <c r="B63" s="127" t="s">
        <v>81</v>
      </c>
      <c r="C63" s="107"/>
      <c r="D63" s="107"/>
      <c r="E63" s="107"/>
      <c r="F63" s="173"/>
      <c r="G63" s="169">
        <f>F63*B8</f>
        <v>0</v>
      </c>
      <c r="H63" s="169">
        <f t="shared" si="11"/>
        <v>0</v>
      </c>
    </row>
    <row r="64" spans="1:8" x14ac:dyDescent="0.25">
      <c r="A64" s="128"/>
      <c r="B64" s="127"/>
      <c r="C64" s="107"/>
      <c r="D64" s="107"/>
      <c r="E64" s="107"/>
      <c r="F64" s="107"/>
      <c r="G64" s="126"/>
      <c r="H64" s="116"/>
    </row>
    <row r="65" spans="1:8" x14ac:dyDescent="0.25">
      <c r="A65" s="103" t="s">
        <v>82</v>
      </c>
      <c r="B65" s="93"/>
      <c r="C65" s="93"/>
      <c r="D65" s="93"/>
      <c r="E65" s="93"/>
      <c r="F65" s="93"/>
      <c r="G65" s="167">
        <f>SUM(G52:G63)</f>
        <v>1519.0753999999999</v>
      </c>
      <c r="H65" s="167">
        <f>SUM(H52:H63)</f>
        <v>18228.9048</v>
      </c>
    </row>
    <row r="66" spans="1:8" x14ac:dyDescent="0.25">
      <c r="A66" s="125"/>
      <c r="B66" s="124"/>
      <c r="C66" s="124"/>
      <c r="D66" s="124"/>
      <c r="E66" s="124"/>
      <c r="F66" s="123"/>
      <c r="G66" s="122"/>
      <c r="H66" s="97"/>
    </row>
    <row r="67" spans="1:8" x14ac:dyDescent="0.25">
      <c r="A67" s="115" t="s">
        <v>83</v>
      </c>
      <c r="B67" s="94"/>
      <c r="C67" s="94"/>
      <c r="D67" s="94"/>
      <c r="E67" s="94"/>
      <c r="F67" s="94"/>
      <c r="G67" s="114"/>
      <c r="H67" s="113"/>
    </row>
    <row r="68" spans="1:8" x14ac:dyDescent="0.25">
      <c r="A68" s="121" t="s">
        <v>84</v>
      </c>
      <c r="B68" s="111"/>
      <c r="C68" s="110"/>
      <c r="D68" s="110"/>
      <c r="E68" s="110"/>
      <c r="F68" s="177">
        <v>3.5000000000000003E-2</v>
      </c>
      <c r="G68" s="183">
        <f>F68*G13</f>
        <v>182.71228512727279</v>
      </c>
      <c r="H68" s="169">
        <f>G68*12</f>
        <v>2192.5474215272734</v>
      </c>
    </row>
    <row r="69" spans="1:8" x14ac:dyDescent="0.25">
      <c r="A69" s="120" t="s">
        <v>85</v>
      </c>
      <c r="B69" s="105"/>
      <c r="C69" s="107"/>
      <c r="D69" s="107"/>
      <c r="E69" s="107"/>
      <c r="F69" s="178">
        <v>3.5000000000000003E-2</v>
      </c>
      <c r="G69" s="169">
        <f>F69*G13</f>
        <v>182.71228512727279</v>
      </c>
      <c r="H69" s="169">
        <f>G69*12</f>
        <v>2192.5474215272734</v>
      </c>
    </row>
    <row r="70" spans="1:8" x14ac:dyDescent="0.25">
      <c r="A70" s="103" t="s">
        <v>86</v>
      </c>
      <c r="B70" s="93"/>
      <c r="C70" s="93"/>
      <c r="D70" s="93"/>
      <c r="E70" s="93"/>
      <c r="F70" s="176">
        <f>SUM(F68:F69)</f>
        <v>7.0000000000000007E-2</v>
      </c>
      <c r="G70" s="184">
        <f>SUM(G68:G69)</f>
        <v>365.42457025454559</v>
      </c>
      <c r="H70" s="184">
        <f>SUM(H68:H69)</f>
        <v>4385.0948430545468</v>
      </c>
    </row>
    <row r="71" spans="1:8" x14ac:dyDescent="0.25">
      <c r="A71" s="101"/>
      <c r="B71" s="100"/>
      <c r="C71" s="100"/>
      <c r="D71" s="100"/>
      <c r="E71" s="100"/>
      <c r="F71" s="99"/>
      <c r="G71" s="98"/>
      <c r="H71" s="119"/>
    </row>
    <row r="72" spans="1:8" x14ac:dyDescent="0.25">
      <c r="A72" s="101"/>
      <c r="B72" s="100"/>
      <c r="C72" s="100"/>
      <c r="D72" s="100"/>
      <c r="E72" s="100"/>
      <c r="F72" s="99"/>
      <c r="G72" s="98"/>
      <c r="H72" s="97"/>
    </row>
    <row r="73" spans="1:8" x14ac:dyDescent="0.25">
      <c r="A73" s="115" t="s">
        <v>87</v>
      </c>
      <c r="B73" s="118"/>
      <c r="C73" s="118"/>
      <c r="D73" s="118"/>
      <c r="E73" s="118"/>
      <c r="F73" s="118"/>
      <c r="G73" s="117">
        <f>G13+G48+G65+G70</f>
        <v>11017.226328442972</v>
      </c>
      <c r="H73" s="117">
        <f>H13+H48+H65+H70</f>
        <v>132206.71594131566</v>
      </c>
    </row>
    <row r="74" spans="1:8" x14ac:dyDescent="0.25">
      <c r="A74" s="101"/>
      <c r="B74" s="100"/>
      <c r="C74" s="100"/>
      <c r="D74" s="100"/>
      <c r="E74" s="100"/>
      <c r="F74" s="99"/>
      <c r="G74" s="98"/>
      <c r="H74" s="97"/>
    </row>
    <row r="75" spans="1:8" x14ac:dyDescent="0.25">
      <c r="A75" s="115" t="s">
        <v>88</v>
      </c>
      <c r="B75" s="94"/>
      <c r="C75" s="94"/>
      <c r="D75" s="94"/>
      <c r="E75" s="94"/>
      <c r="F75" s="94"/>
      <c r="G75" s="114"/>
      <c r="H75" s="113"/>
    </row>
    <row r="76" spans="1:8" x14ac:dyDescent="0.25">
      <c r="A76" s="112" t="s">
        <v>89</v>
      </c>
      <c r="B76" s="111"/>
      <c r="C76" s="110"/>
      <c r="D76" s="110"/>
      <c r="E76" s="110"/>
      <c r="F76" s="181"/>
      <c r="G76" s="183">
        <f>F76*G81</f>
        <v>0</v>
      </c>
      <c r="H76" s="183">
        <f>G76*12</f>
        <v>0</v>
      </c>
    </row>
    <row r="77" spans="1:8" x14ac:dyDescent="0.25">
      <c r="A77" s="109" t="s">
        <v>90</v>
      </c>
      <c r="B77" s="108"/>
      <c r="C77" s="107"/>
      <c r="D77" s="107"/>
      <c r="E77" s="107"/>
      <c r="F77" s="182"/>
      <c r="G77" s="169">
        <f>F77*G81</f>
        <v>0</v>
      </c>
      <c r="H77" s="169">
        <f>G77*12</f>
        <v>0</v>
      </c>
    </row>
    <row r="78" spans="1:8" x14ac:dyDescent="0.25">
      <c r="A78" s="106" t="s">
        <v>91</v>
      </c>
      <c r="B78" s="105"/>
      <c r="C78" s="104"/>
      <c r="D78" s="104"/>
      <c r="E78" s="104"/>
      <c r="F78" s="58">
        <v>0.05</v>
      </c>
      <c r="G78" s="169">
        <f>F78*G81</f>
        <v>579.8540172864723</v>
      </c>
      <c r="H78" s="187">
        <f>G78*12</f>
        <v>6958.2482074376676</v>
      </c>
    </row>
    <row r="79" spans="1:8" x14ac:dyDescent="0.25">
      <c r="A79" s="103" t="s">
        <v>92</v>
      </c>
      <c r="B79" s="93"/>
      <c r="C79" s="93"/>
      <c r="D79" s="102"/>
      <c r="E79" s="102"/>
      <c r="F79" s="60"/>
      <c r="G79" s="184">
        <f>SUM(G76:G78)</f>
        <v>579.8540172864723</v>
      </c>
      <c r="H79" s="184">
        <f>SUM(H76:H78)</f>
        <v>6958.2482074376676</v>
      </c>
    </row>
    <row r="80" spans="1:8" x14ac:dyDescent="0.25">
      <c r="A80" s="101"/>
      <c r="B80" s="100"/>
      <c r="C80" s="100"/>
      <c r="D80" s="100"/>
      <c r="E80" s="100"/>
      <c r="F80" s="99"/>
      <c r="G80" s="185"/>
      <c r="H80" s="186"/>
    </row>
    <row r="81" spans="1:9" x14ac:dyDescent="0.25">
      <c r="A81" s="96" t="s">
        <v>93</v>
      </c>
      <c r="B81" s="93"/>
      <c r="C81" s="93"/>
      <c r="D81" s="93"/>
      <c r="E81" s="93"/>
      <c r="F81" s="189">
        <f>100/(100%-(F76+F77+F78))-1*100</f>
        <v>5.2631578947368496</v>
      </c>
      <c r="G81" s="167">
        <f>(100+F81)%*G73</f>
        <v>11597.080345729446</v>
      </c>
      <c r="H81" s="167">
        <f>G81*12</f>
        <v>139164.96414875335</v>
      </c>
    </row>
    <row r="82" spans="1:9" x14ac:dyDescent="0.25">
      <c r="A82" s="95" t="s">
        <v>94</v>
      </c>
      <c r="B82" s="94"/>
      <c r="C82" s="94"/>
      <c r="D82" s="93"/>
      <c r="E82" s="93"/>
      <c r="F82" s="92"/>
      <c r="G82" s="167">
        <f>G13+G48+G65+G70+G79</f>
        <v>11597.080345729444</v>
      </c>
      <c r="H82" s="167">
        <f>G82*12</f>
        <v>139164.96414875332</v>
      </c>
    </row>
    <row r="83" spans="1:9" x14ac:dyDescent="0.25">
      <c r="A83" s="215" t="s">
        <v>95</v>
      </c>
      <c r="B83" s="216"/>
      <c r="C83" s="216"/>
      <c r="D83" s="216"/>
      <c r="E83" s="216"/>
      <c r="F83" s="216"/>
      <c r="G83" s="216"/>
      <c r="H83" s="217"/>
      <c r="I83" s="193"/>
    </row>
    <row r="84" spans="1:9" x14ac:dyDescent="0.25">
      <c r="A84" s="218"/>
      <c r="B84" s="219"/>
      <c r="C84" s="219"/>
      <c r="D84" s="219"/>
      <c r="E84" s="219"/>
      <c r="F84" s="219"/>
      <c r="G84" s="219"/>
      <c r="H84" s="220"/>
    </row>
    <row r="85" spans="1:9" ht="132.6" customHeight="1" x14ac:dyDescent="0.25">
      <c r="A85" s="221"/>
      <c r="B85" s="222"/>
      <c r="C85" s="222"/>
      <c r="D85" s="222"/>
      <c r="E85" s="222"/>
      <c r="F85" s="222"/>
      <c r="G85" s="222"/>
      <c r="H85" s="223"/>
    </row>
  </sheetData>
  <mergeCells count="13">
    <mergeCell ref="D13:F13"/>
    <mergeCell ref="A83:H85"/>
    <mergeCell ref="D7:F7"/>
    <mergeCell ref="D9:F9"/>
    <mergeCell ref="D10:F10"/>
    <mergeCell ref="D11:F11"/>
    <mergeCell ref="D12:F12"/>
    <mergeCell ref="A6:H6"/>
    <mergeCell ref="A1:H1"/>
    <mergeCell ref="A2:H2"/>
    <mergeCell ref="A3:H3"/>
    <mergeCell ref="A4:H4"/>
    <mergeCell ref="A5:H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showGridLines="0" topLeftCell="A76" workbookViewId="0">
      <selection activeCell="G83" sqref="G83"/>
    </sheetView>
  </sheetViews>
  <sheetFormatPr defaultRowHeight="15" x14ac:dyDescent="0.25"/>
  <cols>
    <col min="1" max="1" width="29.28515625" customWidth="1"/>
    <col min="2" max="2" width="10.28515625" customWidth="1"/>
    <col min="6" max="6" width="24.140625" customWidth="1"/>
    <col min="7" max="7" width="16.42578125" customWidth="1"/>
    <col min="8" max="8" width="18.28515625" customWidth="1"/>
  </cols>
  <sheetData>
    <row r="1" spans="1:12" x14ac:dyDescent="0.25">
      <c r="A1" s="245" t="s">
        <v>0</v>
      </c>
      <c r="B1" s="246"/>
      <c r="C1" s="246"/>
      <c r="D1" s="246"/>
      <c r="E1" s="246"/>
      <c r="F1" s="246"/>
      <c r="G1" s="246"/>
      <c r="H1" s="247"/>
      <c r="I1" s="2"/>
      <c r="J1" s="2"/>
      <c r="K1" s="2"/>
      <c r="L1" s="2"/>
    </row>
    <row r="2" spans="1:12" x14ac:dyDescent="0.25">
      <c r="A2" s="203" t="s">
        <v>115</v>
      </c>
      <c r="B2" s="204"/>
      <c r="C2" s="204"/>
      <c r="D2" s="204"/>
      <c r="E2" s="204"/>
      <c r="F2" s="204"/>
      <c r="G2" s="204"/>
      <c r="H2" s="205"/>
      <c r="I2" s="2"/>
      <c r="J2" s="2"/>
      <c r="K2" s="2"/>
      <c r="L2" s="2"/>
    </row>
    <row r="3" spans="1:12" x14ac:dyDescent="0.25">
      <c r="A3" s="206" t="s">
        <v>96</v>
      </c>
      <c r="B3" s="207"/>
      <c r="C3" s="207"/>
      <c r="D3" s="207"/>
      <c r="E3" s="207"/>
      <c r="F3" s="207"/>
      <c r="G3" s="207"/>
      <c r="H3" s="208"/>
      <c r="I3" s="2"/>
      <c r="J3" s="2"/>
      <c r="K3" s="2"/>
      <c r="L3" s="2"/>
    </row>
    <row r="4" spans="1:12" x14ac:dyDescent="0.25">
      <c r="A4" s="206" t="s">
        <v>101</v>
      </c>
      <c r="B4" s="207"/>
      <c r="C4" s="207"/>
      <c r="D4" s="207"/>
      <c r="E4" s="207"/>
      <c r="F4" s="207"/>
      <c r="G4" s="207"/>
      <c r="H4" s="208"/>
      <c r="I4" s="2"/>
      <c r="J4" s="2"/>
      <c r="K4" s="2"/>
      <c r="L4" s="2"/>
    </row>
    <row r="5" spans="1:12" x14ac:dyDescent="0.25">
      <c r="A5" s="248" t="s">
        <v>103</v>
      </c>
      <c r="B5" s="249"/>
      <c r="C5" s="249"/>
      <c r="D5" s="249"/>
      <c r="E5" s="249"/>
      <c r="F5" s="249"/>
      <c r="G5" s="249"/>
      <c r="H5" s="250"/>
      <c r="I5" s="2"/>
      <c r="J5" s="2"/>
      <c r="K5" s="2"/>
      <c r="L5" s="2"/>
    </row>
    <row r="6" spans="1:12" x14ac:dyDescent="0.25">
      <c r="A6" s="234" t="s">
        <v>1</v>
      </c>
      <c r="B6" s="235"/>
      <c r="C6" s="235"/>
      <c r="D6" s="235"/>
      <c r="E6" s="235"/>
      <c r="F6" s="235"/>
      <c r="G6" s="235"/>
      <c r="H6" s="236"/>
      <c r="I6" s="2"/>
      <c r="J6" s="2"/>
      <c r="K6" s="2"/>
      <c r="L6" s="67"/>
    </row>
    <row r="7" spans="1:12" x14ac:dyDescent="0.25">
      <c r="A7" s="63"/>
      <c r="B7" s="73" t="s">
        <v>2</v>
      </c>
      <c r="C7" s="73" t="s">
        <v>3</v>
      </c>
      <c r="D7" s="240" t="s">
        <v>4</v>
      </c>
      <c r="E7" s="225"/>
      <c r="F7" s="225"/>
      <c r="G7" s="73" t="s">
        <v>5</v>
      </c>
      <c r="H7" s="73" t="s">
        <v>6</v>
      </c>
      <c r="I7" s="2"/>
      <c r="J7" s="2"/>
      <c r="K7" s="2"/>
      <c r="L7" s="65"/>
    </row>
    <row r="8" spans="1:12" x14ac:dyDescent="0.25">
      <c r="A8" s="68" t="s">
        <v>3</v>
      </c>
      <c r="B8" s="69">
        <v>2</v>
      </c>
      <c r="C8" s="77">
        <v>1775.41</v>
      </c>
      <c r="D8" s="70" t="s">
        <v>97</v>
      </c>
      <c r="E8" s="71"/>
      <c r="F8" s="71"/>
      <c r="G8" s="79">
        <f t="shared" ref="G8:G13" si="0">B8*C8</f>
        <v>3550.82</v>
      </c>
      <c r="H8" s="80">
        <f>G8*12</f>
        <v>42609.840000000004</v>
      </c>
      <c r="I8" s="2"/>
      <c r="J8" s="2"/>
      <c r="K8" s="2"/>
      <c r="L8" s="66"/>
    </row>
    <row r="9" spans="1:12" x14ac:dyDescent="0.25">
      <c r="A9" s="68" t="s">
        <v>7</v>
      </c>
      <c r="B9" s="69">
        <v>2</v>
      </c>
      <c r="C9" s="78">
        <f>C8*30%</f>
        <v>532.62300000000005</v>
      </c>
      <c r="D9" s="226" t="s">
        <v>98</v>
      </c>
      <c r="E9" s="227"/>
      <c r="F9" s="228"/>
      <c r="G9" s="79">
        <f t="shared" si="0"/>
        <v>1065.2460000000001</v>
      </c>
      <c r="H9" s="80">
        <f t="shared" ref="H9:H13" si="1">G9*12</f>
        <v>12782.952000000001</v>
      </c>
      <c r="I9" s="2"/>
      <c r="J9" s="2"/>
      <c r="K9" s="2"/>
      <c r="L9" s="2"/>
    </row>
    <row r="10" spans="1:12" ht="63" customHeight="1" x14ac:dyDescent="0.25">
      <c r="A10" s="68" t="s">
        <v>8</v>
      </c>
      <c r="B10" s="69">
        <v>2</v>
      </c>
      <c r="C10" s="78">
        <f>((C8+C9)/220)*0.4*15*7</f>
        <v>440.62448181818189</v>
      </c>
      <c r="D10" s="241" t="s">
        <v>99</v>
      </c>
      <c r="E10" s="233"/>
      <c r="F10" s="233"/>
      <c r="G10" s="79">
        <f t="shared" si="0"/>
        <v>881.24896363636378</v>
      </c>
      <c r="H10" s="80">
        <f t="shared" si="1"/>
        <v>10574.987563636365</v>
      </c>
      <c r="I10" s="2"/>
      <c r="J10" s="2"/>
      <c r="K10" s="2"/>
      <c r="L10" s="2"/>
    </row>
    <row r="11" spans="1:12" ht="68.25" customHeight="1" x14ac:dyDescent="0.25">
      <c r="A11" s="72" t="s">
        <v>9</v>
      </c>
      <c r="B11" s="69">
        <v>0</v>
      </c>
      <c r="C11" s="77">
        <v>0</v>
      </c>
      <c r="D11" s="242" t="s">
        <v>119</v>
      </c>
      <c r="E11" s="243"/>
      <c r="F11" s="243"/>
      <c r="G11" s="79">
        <f t="shared" si="0"/>
        <v>0</v>
      </c>
      <c r="H11" s="80">
        <f t="shared" si="1"/>
        <v>0</v>
      </c>
      <c r="I11" s="2"/>
      <c r="J11" s="2"/>
      <c r="K11" s="2"/>
      <c r="L11" s="2"/>
    </row>
    <row r="12" spans="1:12" ht="42" customHeight="1" x14ac:dyDescent="0.25">
      <c r="A12" s="72" t="s">
        <v>10</v>
      </c>
      <c r="B12" s="69">
        <v>2</v>
      </c>
      <c r="C12" s="78">
        <f xml:space="preserve"> (C8+C9)/220*1.6*15</f>
        <v>251.78541818181822</v>
      </c>
      <c r="D12" s="244" t="s">
        <v>100</v>
      </c>
      <c r="E12" s="233"/>
      <c r="F12" s="233"/>
      <c r="G12" s="79">
        <f t="shared" si="0"/>
        <v>503.57083636363643</v>
      </c>
      <c r="H12" s="80">
        <f t="shared" si="1"/>
        <v>6042.8500363636376</v>
      </c>
      <c r="I12" s="2"/>
      <c r="J12" s="2"/>
      <c r="K12" s="2"/>
      <c r="L12" s="2"/>
    </row>
    <row r="13" spans="1:12" ht="50.25" customHeight="1" x14ac:dyDescent="0.25">
      <c r="A13" s="68" t="s">
        <v>11</v>
      </c>
      <c r="B13" s="69">
        <v>2</v>
      </c>
      <c r="C13" s="78">
        <f>(C10+C11+C12)/25*5</f>
        <v>138.48198000000002</v>
      </c>
      <c r="D13" s="244" t="s">
        <v>12</v>
      </c>
      <c r="E13" s="233"/>
      <c r="F13" s="233"/>
      <c r="G13" s="79">
        <f t="shared" si="0"/>
        <v>276.96396000000004</v>
      </c>
      <c r="H13" s="80">
        <f t="shared" si="1"/>
        <v>3323.5675200000005</v>
      </c>
      <c r="I13" s="2"/>
      <c r="J13" s="2"/>
      <c r="K13" s="2"/>
      <c r="L13" s="2"/>
    </row>
    <row r="14" spans="1:12" x14ac:dyDescent="0.25">
      <c r="A14" s="44" t="s">
        <v>13</v>
      </c>
      <c r="B14" s="64"/>
      <c r="C14" s="71"/>
      <c r="D14" s="237"/>
      <c r="E14" s="238"/>
      <c r="F14" s="239"/>
      <c r="G14" s="81">
        <f>SUM(G8:G13)</f>
        <v>6277.849760000001</v>
      </c>
      <c r="H14" s="81">
        <f>SUM(H8:H13)</f>
        <v>75334.197120000012</v>
      </c>
      <c r="I14" s="2"/>
      <c r="J14" s="2"/>
      <c r="K14" s="2"/>
      <c r="L14" s="2"/>
    </row>
    <row r="15" spans="1:12" x14ac:dyDescent="0.25">
      <c r="A15" s="17"/>
      <c r="B15" s="18"/>
      <c r="C15" s="18"/>
      <c r="D15" s="18"/>
      <c r="E15" s="18"/>
      <c r="F15" s="18"/>
      <c r="G15" s="19"/>
      <c r="H15" s="20"/>
      <c r="I15" s="2"/>
      <c r="J15" s="2"/>
      <c r="K15" s="2"/>
      <c r="L15" s="2"/>
    </row>
    <row r="16" spans="1:12" x14ac:dyDescent="0.25">
      <c r="A16" s="6" t="s">
        <v>14</v>
      </c>
      <c r="B16" s="7"/>
      <c r="C16" s="7"/>
      <c r="D16" s="7"/>
      <c r="E16" s="7"/>
      <c r="F16" s="7"/>
      <c r="G16" s="7"/>
      <c r="H16" s="8"/>
      <c r="I16" s="2"/>
      <c r="J16" s="2"/>
      <c r="K16" s="2"/>
      <c r="L16" s="2"/>
    </row>
    <row r="17" spans="1:12" x14ac:dyDescent="0.25">
      <c r="A17" s="4" t="s">
        <v>15</v>
      </c>
      <c r="B17" s="21"/>
      <c r="C17" s="22"/>
      <c r="D17" s="22"/>
      <c r="E17" s="10"/>
      <c r="F17" s="10"/>
      <c r="G17" s="10"/>
      <c r="H17" s="4"/>
      <c r="I17" s="1"/>
      <c r="J17" s="1"/>
      <c r="K17" s="1"/>
      <c r="L17" s="1"/>
    </row>
    <row r="18" spans="1:12" x14ac:dyDescent="0.25">
      <c r="A18" s="23" t="s">
        <v>16</v>
      </c>
      <c r="B18" s="24" t="s">
        <v>17</v>
      </c>
      <c r="C18" s="25"/>
      <c r="D18" s="25"/>
      <c r="E18" s="26"/>
      <c r="F18" s="27">
        <v>0.2</v>
      </c>
      <c r="G18" s="82">
        <f>F18*$G$14</f>
        <v>1255.5699520000003</v>
      </c>
      <c r="H18" s="82">
        <f>G18*12</f>
        <v>15066.839424000003</v>
      </c>
      <c r="I18" s="1"/>
      <c r="J18" s="1"/>
      <c r="K18" s="1"/>
      <c r="L18" s="1"/>
    </row>
    <row r="19" spans="1:12" x14ac:dyDescent="0.25">
      <c r="A19" s="23" t="s">
        <v>18</v>
      </c>
      <c r="B19" s="24" t="s">
        <v>19</v>
      </c>
      <c r="C19" s="25"/>
      <c r="D19" s="25"/>
      <c r="E19" s="26"/>
      <c r="F19" s="27">
        <v>2E-3</v>
      </c>
      <c r="G19" s="82">
        <f t="shared" ref="G19:G25" si="2">F19*$G$14</f>
        <v>12.555699520000003</v>
      </c>
      <c r="H19" s="82">
        <f t="shared" ref="H19:H25" si="3">G19*12</f>
        <v>150.66839424000003</v>
      </c>
      <c r="I19" s="1"/>
      <c r="J19" s="1"/>
      <c r="K19" s="1"/>
      <c r="L19" s="1"/>
    </row>
    <row r="20" spans="1:12" x14ac:dyDescent="0.25">
      <c r="A20" s="23" t="s">
        <v>20</v>
      </c>
      <c r="B20" s="24" t="s">
        <v>21</v>
      </c>
      <c r="C20" s="25"/>
      <c r="D20" s="25"/>
      <c r="E20" s="26"/>
      <c r="F20" s="27">
        <v>1.4999999999999999E-2</v>
      </c>
      <c r="G20" s="82">
        <f t="shared" si="2"/>
        <v>94.167746400000013</v>
      </c>
      <c r="H20" s="82">
        <f t="shared" si="3"/>
        <v>1130.0129568000002</v>
      </c>
      <c r="I20" s="1"/>
      <c r="J20" s="1"/>
      <c r="K20" s="1"/>
      <c r="L20" s="1"/>
    </row>
    <row r="21" spans="1:12" x14ac:dyDescent="0.25">
      <c r="A21" s="23" t="s">
        <v>22</v>
      </c>
      <c r="B21" s="24" t="s">
        <v>23</v>
      </c>
      <c r="C21" s="25"/>
      <c r="D21" s="25"/>
      <c r="E21" s="26"/>
      <c r="F21" s="27">
        <v>0.01</v>
      </c>
      <c r="G21" s="82">
        <f t="shared" si="2"/>
        <v>62.778497600000009</v>
      </c>
      <c r="H21" s="82">
        <f t="shared" si="3"/>
        <v>753.3419712000001</v>
      </c>
      <c r="I21" s="1"/>
      <c r="J21" s="1"/>
      <c r="K21" s="1"/>
      <c r="L21" s="1"/>
    </row>
    <row r="22" spans="1:12" x14ac:dyDescent="0.25">
      <c r="A22" s="23" t="s">
        <v>24</v>
      </c>
      <c r="B22" s="24" t="s">
        <v>25</v>
      </c>
      <c r="C22" s="25"/>
      <c r="D22" s="25"/>
      <c r="E22" s="26"/>
      <c r="F22" s="27">
        <v>0.03</v>
      </c>
      <c r="G22" s="82">
        <f t="shared" si="2"/>
        <v>188.33549280000003</v>
      </c>
      <c r="H22" s="82">
        <f t="shared" si="3"/>
        <v>2260.0259136000004</v>
      </c>
      <c r="I22" s="1"/>
      <c r="J22" s="1"/>
      <c r="K22" s="1"/>
      <c r="L22" s="1"/>
    </row>
    <row r="23" spans="1:12" x14ac:dyDescent="0.25">
      <c r="A23" s="23" t="s">
        <v>26</v>
      </c>
      <c r="B23" s="24" t="s">
        <v>27</v>
      </c>
      <c r="C23" s="25"/>
      <c r="D23" s="25"/>
      <c r="E23" s="26"/>
      <c r="F23" s="27">
        <v>0.08</v>
      </c>
      <c r="G23" s="82">
        <f t="shared" si="2"/>
        <v>502.22798080000007</v>
      </c>
      <c r="H23" s="82">
        <f t="shared" si="3"/>
        <v>6026.7357696000008</v>
      </c>
      <c r="I23" s="1"/>
      <c r="J23" s="1"/>
      <c r="K23" s="1"/>
      <c r="L23" s="1"/>
    </row>
    <row r="24" spans="1:12" x14ac:dyDescent="0.25">
      <c r="A24" s="23" t="s">
        <v>28</v>
      </c>
      <c r="B24" s="24" t="s">
        <v>29</v>
      </c>
      <c r="C24" s="25"/>
      <c r="D24" s="25"/>
      <c r="E24" s="26"/>
      <c r="F24" s="27">
        <v>2.5000000000000001E-2</v>
      </c>
      <c r="G24" s="82">
        <f t="shared" si="2"/>
        <v>156.94624400000004</v>
      </c>
      <c r="H24" s="82">
        <f t="shared" si="3"/>
        <v>1883.3549280000004</v>
      </c>
      <c r="I24" s="1"/>
      <c r="J24" s="1"/>
      <c r="K24" s="1"/>
      <c r="L24" s="1"/>
    </row>
    <row r="25" spans="1:12" x14ac:dyDescent="0.25">
      <c r="A25" s="23" t="s">
        <v>30</v>
      </c>
      <c r="B25" s="24" t="s">
        <v>31</v>
      </c>
      <c r="C25" s="25"/>
      <c r="D25" s="25"/>
      <c r="E25" s="26"/>
      <c r="F25" s="27">
        <v>6.0000000000000001E-3</v>
      </c>
      <c r="G25" s="82">
        <f t="shared" si="2"/>
        <v>37.667098560000007</v>
      </c>
      <c r="H25" s="82">
        <f t="shared" si="3"/>
        <v>452.00518272000011</v>
      </c>
      <c r="I25" s="1"/>
      <c r="J25" s="1"/>
      <c r="K25" s="1"/>
      <c r="L25" s="1"/>
    </row>
    <row r="26" spans="1:12" x14ac:dyDescent="0.25">
      <c r="A26" s="4"/>
      <c r="B26" s="24" t="s">
        <v>32</v>
      </c>
      <c r="C26" s="25"/>
      <c r="D26" s="25"/>
      <c r="E26" s="26"/>
      <c r="F26" s="88">
        <f>SUM(F18:F25)</f>
        <v>0.36800000000000005</v>
      </c>
      <c r="G26" s="83">
        <f>SUM(G18:G25)</f>
        <v>2310.2487116800003</v>
      </c>
      <c r="H26" s="83">
        <f>SUM(H18:H25)</f>
        <v>27722.984540160007</v>
      </c>
      <c r="I26" s="1"/>
      <c r="J26" s="1"/>
      <c r="K26" s="1"/>
      <c r="L26" s="1"/>
    </row>
    <row r="27" spans="1:12" x14ac:dyDescent="0.25">
      <c r="A27" s="4" t="s">
        <v>33</v>
      </c>
      <c r="B27" s="29"/>
      <c r="C27" s="29"/>
      <c r="D27" s="29"/>
      <c r="E27" s="29"/>
      <c r="F27" s="30"/>
      <c r="G27" s="84"/>
      <c r="H27" s="85"/>
      <c r="I27" s="1"/>
      <c r="J27" s="1"/>
      <c r="K27" s="1"/>
      <c r="L27" s="1"/>
    </row>
    <row r="28" spans="1:12" x14ac:dyDescent="0.25">
      <c r="A28" s="23" t="s">
        <v>34</v>
      </c>
      <c r="B28" s="24" t="s">
        <v>35</v>
      </c>
      <c r="C28" s="25"/>
      <c r="D28" s="25"/>
      <c r="E28" s="26"/>
      <c r="F28" s="27">
        <v>0.1111</v>
      </c>
      <c r="G28" s="82">
        <f t="shared" ref="G28:G34" si="4">F28*$G$14</f>
        <v>697.46910833600009</v>
      </c>
      <c r="H28" s="82">
        <f t="shared" ref="H28:H34" si="5">G28*12</f>
        <v>8369.6293000320002</v>
      </c>
      <c r="I28" s="1"/>
      <c r="J28" s="1"/>
      <c r="K28" s="1"/>
      <c r="L28" s="1"/>
    </row>
    <row r="29" spans="1:12" x14ac:dyDescent="0.25">
      <c r="A29" s="23" t="s">
        <v>36</v>
      </c>
      <c r="B29" s="24" t="s">
        <v>37</v>
      </c>
      <c r="C29" s="25"/>
      <c r="D29" s="25"/>
      <c r="E29" s="26"/>
      <c r="F29" s="27">
        <v>8.3299999999999999E-2</v>
      </c>
      <c r="G29" s="82">
        <f t="shared" si="4"/>
        <v>522.94488500800003</v>
      </c>
      <c r="H29" s="82">
        <f t="shared" si="5"/>
        <v>6275.3386200960003</v>
      </c>
      <c r="I29" s="1"/>
      <c r="J29" s="1"/>
      <c r="K29" s="1"/>
      <c r="L29" s="1"/>
    </row>
    <row r="30" spans="1:12" x14ac:dyDescent="0.25">
      <c r="A30" s="23" t="s">
        <v>38</v>
      </c>
      <c r="B30" s="24" t="s">
        <v>39</v>
      </c>
      <c r="C30" s="25"/>
      <c r="D30" s="25"/>
      <c r="E30" s="26"/>
      <c r="F30" s="27">
        <v>1.9400000000000001E-2</v>
      </c>
      <c r="G30" s="82">
        <f t="shared" si="4"/>
        <v>121.79028534400003</v>
      </c>
      <c r="H30" s="82">
        <f t="shared" si="5"/>
        <v>1461.4834241280003</v>
      </c>
      <c r="I30" s="1"/>
      <c r="J30" s="1"/>
      <c r="K30" s="1"/>
      <c r="L30" s="1"/>
    </row>
    <row r="31" spans="1:12" x14ac:dyDescent="0.25">
      <c r="A31" s="23" t="s">
        <v>40</v>
      </c>
      <c r="B31" s="24" t="s">
        <v>41</v>
      </c>
      <c r="C31" s="25"/>
      <c r="D31" s="25"/>
      <c r="E31" s="26"/>
      <c r="F31" s="27">
        <v>1.66E-2</v>
      </c>
      <c r="G31" s="82">
        <f t="shared" si="4"/>
        <v>104.21230601600001</v>
      </c>
      <c r="H31" s="82">
        <f t="shared" si="5"/>
        <v>1250.5476721920002</v>
      </c>
      <c r="I31" s="1"/>
      <c r="J31" s="1"/>
      <c r="K31" s="1"/>
      <c r="L31" s="1"/>
    </row>
    <row r="32" spans="1:12" x14ac:dyDescent="0.25">
      <c r="A32" s="23" t="s">
        <v>42</v>
      </c>
      <c r="B32" s="24" t="s">
        <v>43</v>
      </c>
      <c r="C32" s="25"/>
      <c r="D32" s="25"/>
      <c r="E32" s="26"/>
      <c r="F32" s="27">
        <v>2.0000000000000001E-4</v>
      </c>
      <c r="G32" s="82">
        <f t="shared" si="4"/>
        <v>1.2555699520000003</v>
      </c>
      <c r="H32" s="82">
        <f t="shared" si="5"/>
        <v>15.066839424000005</v>
      </c>
      <c r="I32" s="1"/>
      <c r="J32" s="1"/>
      <c r="K32" s="1"/>
      <c r="L32" s="1"/>
    </row>
    <row r="33" spans="1:12" x14ac:dyDescent="0.25">
      <c r="A33" s="23" t="s">
        <v>44</v>
      </c>
      <c r="B33" s="24" t="s">
        <v>45</v>
      </c>
      <c r="C33" s="25"/>
      <c r="D33" s="25"/>
      <c r="E33" s="26"/>
      <c r="F33" s="27">
        <v>7.3000000000000001E-3</v>
      </c>
      <c r="G33" s="82">
        <f t="shared" si="4"/>
        <v>45.828303248000005</v>
      </c>
      <c r="H33" s="82">
        <f t="shared" si="5"/>
        <v>549.93963897600008</v>
      </c>
      <c r="I33" s="1"/>
      <c r="J33" s="1"/>
      <c r="K33" s="1"/>
      <c r="L33" s="1"/>
    </row>
    <row r="34" spans="1:12" x14ac:dyDescent="0.25">
      <c r="A34" s="23" t="s">
        <v>46</v>
      </c>
      <c r="B34" s="24" t="s">
        <v>47</v>
      </c>
      <c r="C34" s="25"/>
      <c r="D34" s="25"/>
      <c r="E34" s="26"/>
      <c r="F34" s="27">
        <v>2.7000000000000001E-3</v>
      </c>
      <c r="G34" s="82">
        <f t="shared" si="4"/>
        <v>16.950194352000004</v>
      </c>
      <c r="H34" s="82">
        <f t="shared" si="5"/>
        <v>203.40233222400005</v>
      </c>
      <c r="I34" s="1"/>
      <c r="J34" s="1"/>
      <c r="K34" s="1"/>
      <c r="L34" s="1"/>
    </row>
    <row r="35" spans="1:12" x14ac:dyDescent="0.25">
      <c r="A35" s="23"/>
      <c r="B35" s="24" t="s">
        <v>32</v>
      </c>
      <c r="C35" s="25"/>
      <c r="D35" s="25"/>
      <c r="E35" s="26"/>
      <c r="F35" s="88">
        <f>SUM(F28:F34)</f>
        <v>0.24060000000000004</v>
      </c>
      <c r="G35" s="83">
        <f>SUM(G28:G34)</f>
        <v>1510.4506522560002</v>
      </c>
      <c r="H35" s="83">
        <f>SUM(H28:H34)</f>
        <v>18125.407827071998</v>
      </c>
      <c r="I35" s="1"/>
      <c r="J35" s="1"/>
      <c r="K35" s="1"/>
      <c r="L35" s="1"/>
    </row>
    <row r="36" spans="1:12" x14ac:dyDescent="0.25">
      <c r="A36" s="4" t="s">
        <v>48</v>
      </c>
      <c r="B36" s="29"/>
      <c r="C36" s="29"/>
      <c r="D36" s="29"/>
      <c r="E36" s="29"/>
      <c r="F36" s="30"/>
      <c r="G36" s="84"/>
      <c r="H36" s="85"/>
      <c r="I36" s="1"/>
      <c r="J36" s="1"/>
      <c r="K36" s="1"/>
      <c r="L36" s="1"/>
    </row>
    <row r="37" spans="1:12" x14ac:dyDescent="0.25">
      <c r="A37" s="23" t="s">
        <v>49</v>
      </c>
      <c r="B37" s="24" t="s">
        <v>50</v>
      </c>
      <c r="C37" s="25"/>
      <c r="D37" s="25"/>
      <c r="E37" s="26"/>
      <c r="F37" s="27">
        <v>4.1999999999999997E-3</v>
      </c>
      <c r="G37" s="82">
        <f t="shared" ref="G37:G39" si="6">F37*$G$14</f>
        <v>26.366968992000004</v>
      </c>
      <c r="H37" s="82">
        <f>G37*12</f>
        <v>316.40362790400002</v>
      </c>
      <c r="I37" s="1"/>
      <c r="J37" s="1"/>
      <c r="K37" s="1"/>
      <c r="L37" s="1"/>
    </row>
    <row r="38" spans="1:12" x14ac:dyDescent="0.25">
      <c r="A38" s="23" t="s">
        <v>51</v>
      </c>
      <c r="B38" s="24" t="s">
        <v>52</v>
      </c>
      <c r="C38" s="25"/>
      <c r="D38" s="25"/>
      <c r="E38" s="26"/>
      <c r="F38" s="27">
        <v>4.3499999999999997E-2</v>
      </c>
      <c r="G38" s="82">
        <f t="shared" si="6"/>
        <v>273.08646456000002</v>
      </c>
      <c r="H38" s="82">
        <f t="shared" ref="H38:H39" si="7">G38*12</f>
        <v>3277.0375747200005</v>
      </c>
      <c r="I38" s="1"/>
      <c r="J38" s="1"/>
      <c r="K38" s="1"/>
      <c r="L38" s="1"/>
    </row>
    <row r="39" spans="1:12" x14ac:dyDescent="0.25">
      <c r="A39" s="23" t="s">
        <v>53</v>
      </c>
      <c r="B39" s="24" t="s">
        <v>54</v>
      </c>
      <c r="C39" s="25"/>
      <c r="D39" s="25"/>
      <c r="E39" s="26"/>
      <c r="F39" s="27">
        <v>4.0000000000000001E-3</v>
      </c>
      <c r="G39" s="82">
        <f t="shared" si="6"/>
        <v>25.111399040000006</v>
      </c>
      <c r="H39" s="82">
        <f t="shared" si="7"/>
        <v>301.33678848000005</v>
      </c>
      <c r="I39" s="1"/>
      <c r="J39" s="1"/>
      <c r="K39" s="1"/>
      <c r="L39" s="1"/>
    </row>
    <row r="40" spans="1:12" x14ac:dyDescent="0.25">
      <c r="A40" s="4"/>
      <c r="B40" s="24" t="s">
        <v>32</v>
      </c>
      <c r="C40" s="31"/>
      <c r="D40" s="31"/>
      <c r="E40" s="32"/>
      <c r="F40" s="87">
        <f>SUM(F37:F39)</f>
        <v>5.1699999999999996E-2</v>
      </c>
      <c r="G40" s="83">
        <f>SUM(G37:G39)</f>
        <v>324.56483259200002</v>
      </c>
      <c r="H40" s="83">
        <f>SUM(H37:H39)</f>
        <v>3894.7779911040006</v>
      </c>
      <c r="I40" s="1"/>
      <c r="J40" s="1"/>
      <c r="K40" s="1"/>
      <c r="L40" s="1"/>
    </row>
    <row r="41" spans="1:12" x14ac:dyDescent="0.25">
      <c r="A41" s="4" t="s">
        <v>55</v>
      </c>
      <c r="B41" s="12"/>
      <c r="C41" s="31"/>
      <c r="D41" s="31"/>
      <c r="E41" s="32"/>
      <c r="F41" s="4"/>
      <c r="G41" s="4"/>
      <c r="H41" s="4"/>
      <c r="I41" s="1"/>
      <c r="J41" s="1"/>
      <c r="K41" s="1"/>
      <c r="L41" s="1"/>
    </row>
    <row r="42" spans="1:12" x14ac:dyDescent="0.25">
      <c r="A42" s="23" t="s">
        <v>56</v>
      </c>
      <c r="B42" s="12" t="s">
        <v>57</v>
      </c>
      <c r="C42" s="31"/>
      <c r="D42" s="31"/>
      <c r="E42" s="32"/>
      <c r="F42" s="87">
        <f>F26*F35</f>
        <v>8.8540800000000031E-2</v>
      </c>
      <c r="G42" s="82">
        <f t="shared" ref="G42" si="8">F42*$G$14</f>
        <v>555.84584003020825</v>
      </c>
      <c r="H42" s="82">
        <f t="shared" ref="H42" si="9">G42*12</f>
        <v>6670.1500803624986</v>
      </c>
      <c r="I42" s="1"/>
      <c r="J42" s="1"/>
      <c r="K42" s="1"/>
      <c r="L42" s="1"/>
    </row>
    <row r="43" spans="1:12" x14ac:dyDescent="0.25">
      <c r="A43" s="4" t="s">
        <v>58</v>
      </c>
      <c r="B43" s="12"/>
      <c r="C43" s="31"/>
      <c r="D43" s="31"/>
      <c r="E43" s="32"/>
      <c r="F43" s="4"/>
      <c r="G43" s="4"/>
      <c r="H43" s="4"/>
      <c r="I43" s="1"/>
      <c r="J43" s="1"/>
      <c r="K43" s="1"/>
      <c r="L43" s="1"/>
    </row>
    <row r="44" spans="1:12" x14ac:dyDescent="0.25">
      <c r="A44" s="23" t="s">
        <v>59</v>
      </c>
      <c r="B44" s="33" t="s">
        <v>60</v>
      </c>
      <c r="C44" s="3"/>
      <c r="D44" s="3"/>
      <c r="E44" s="10"/>
      <c r="F44" s="4"/>
      <c r="G44" s="4"/>
      <c r="H44" s="4"/>
      <c r="I44" s="1"/>
      <c r="J44" s="1"/>
      <c r="K44" s="1"/>
      <c r="L44" s="1"/>
    </row>
    <row r="45" spans="1:12" x14ac:dyDescent="0.25">
      <c r="A45" s="23"/>
      <c r="B45" s="33" t="s">
        <v>61</v>
      </c>
      <c r="C45" s="3"/>
      <c r="D45" s="3"/>
      <c r="E45" s="10"/>
      <c r="F45" s="86">
        <f>F23*F37</f>
        <v>3.3599999999999998E-4</v>
      </c>
      <c r="G45" s="82">
        <f t="shared" ref="G45" si="10">F45*$G$14</f>
        <v>2.10935751936</v>
      </c>
      <c r="H45" s="82">
        <f t="shared" ref="H45" si="11">G45*12</f>
        <v>25.312290232320002</v>
      </c>
      <c r="I45" s="1"/>
      <c r="J45" s="1"/>
      <c r="K45" s="1"/>
      <c r="L45" s="1"/>
    </row>
    <row r="46" spans="1:12" x14ac:dyDescent="0.25">
      <c r="A46" s="23" t="s">
        <v>62</v>
      </c>
      <c r="B46" s="33" t="s">
        <v>60</v>
      </c>
      <c r="C46" s="3"/>
      <c r="D46" s="3"/>
      <c r="E46" s="10"/>
      <c r="F46" s="4"/>
      <c r="G46" s="4"/>
      <c r="H46" s="4"/>
      <c r="I46" s="1"/>
      <c r="J46" s="1"/>
      <c r="K46" s="1"/>
      <c r="L46" s="1"/>
    </row>
    <row r="47" spans="1:12" x14ac:dyDescent="0.25">
      <c r="A47" s="4"/>
      <c r="B47" s="33" t="s">
        <v>63</v>
      </c>
      <c r="C47" s="3"/>
      <c r="D47" s="3"/>
      <c r="E47" s="10"/>
      <c r="F47" s="4"/>
      <c r="G47" s="4"/>
      <c r="H47" s="4"/>
      <c r="I47" s="1"/>
      <c r="J47" s="1"/>
      <c r="K47" s="1"/>
      <c r="L47" s="1"/>
    </row>
    <row r="48" spans="1:12" x14ac:dyDescent="0.25">
      <c r="A48" s="4"/>
      <c r="B48" s="34" t="s">
        <v>64</v>
      </c>
      <c r="C48" s="13"/>
      <c r="D48" s="13"/>
      <c r="E48" s="14"/>
      <c r="F48" s="89">
        <v>2.7E-4</v>
      </c>
      <c r="G48" s="82">
        <f t="shared" ref="G48" si="12">F48*$G$14</f>
        <v>1.6950194352000003</v>
      </c>
      <c r="H48" s="82">
        <f t="shared" ref="H48" si="13">G48*12</f>
        <v>20.340233222400002</v>
      </c>
      <c r="I48" s="1"/>
      <c r="J48" s="1"/>
      <c r="K48" s="1"/>
      <c r="L48" s="1"/>
    </row>
    <row r="49" spans="1:12" x14ac:dyDescent="0.25">
      <c r="A49" s="15" t="s">
        <v>65</v>
      </c>
      <c r="B49" s="35"/>
      <c r="C49" s="35"/>
      <c r="D49" s="35"/>
      <c r="E49" s="35"/>
      <c r="F49" s="90">
        <f>F26+F35+F40+F42+F45+F48</f>
        <v>0.74944679999999997</v>
      </c>
      <c r="G49" s="91">
        <f>G26+G35+G40+G42+G45+G48</f>
        <v>4704.914413512769</v>
      </c>
      <c r="H49" s="91">
        <f>H26+H35+H40+H42+H45+H48</f>
        <v>56458.972962153224</v>
      </c>
      <c r="I49" s="1"/>
      <c r="J49" s="1"/>
      <c r="K49" s="1"/>
      <c r="L49" s="1"/>
    </row>
    <row r="50" spans="1:12" x14ac:dyDescent="0.25">
      <c r="A50" s="17"/>
      <c r="B50" s="18"/>
      <c r="C50" s="18"/>
      <c r="D50" s="18"/>
      <c r="E50" s="18"/>
      <c r="F50" s="36"/>
      <c r="G50" s="37"/>
      <c r="H50" s="20"/>
      <c r="I50" s="1"/>
      <c r="J50" s="1"/>
      <c r="K50" s="1"/>
      <c r="L50" s="1"/>
    </row>
    <row r="51" spans="1:12" x14ac:dyDescent="0.25">
      <c r="A51" s="6" t="s">
        <v>66</v>
      </c>
      <c r="B51" s="7"/>
      <c r="C51" s="7"/>
      <c r="D51" s="7"/>
      <c r="E51" s="7"/>
      <c r="F51" s="7"/>
      <c r="G51" s="7"/>
      <c r="H51" s="8"/>
      <c r="I51" s="1"/>
      <c r="J51" s="1"/>
      <c r="K51" s="1"/>
      <c r="L51" s="1"/>
    </row>
    <row r="52" spans="1:12" x14ac:dyDescent="0.25">
      <c r="A52" s="38" t="s">
        <v>67</v>
      </c>
      <c r="B52" s="39"/>
      <c r="C52" s="39"/>
      <c r="D52" s="39"/>
      <c r="E52" s="39"/>
      <c r="F52" s="39"/>
      <c r="G52" s="40"/>
      <c r="H52" s="4"/>
      <c r="I52" s="1"/>
      <c r="J52" s="1"/>
      <c r="K52" s="1"/>
      <c r="L52" s="1"/>
    </row>
    <row r="53" spans="1:12" s="76" customFormat="1" x14ac:dyDescent="0.25">
      <c r="A53" s="74" t="s">
        <v>68</v>
      </c>
      <c r="B53" s="170" t="s">
        <v>104</v>
      </c>
      <c r="C53" s="75"/>
      <c r="D53" s="25"/>
      <c r="E53" s="25"/>
      <c r="F53" s="25"/>
      <c r="G53" s="171">
        <f>B8*125.05</f>
        <v>250.1</v>
      </c>
      <c r="H53" s="171">
        <f>G53*12</f>
        <v>3001.2</v>
      </c>
    </row>
    <row r="54" spans="1:12" s="76" customFormat="1" x14ac:dyDescent="0.25">
      <c r="A54" s="74" t="s">
        <v>69</v>
      </c>
      <c r="B54" s="170" t="s">
        <v>106</v>
      </c>
      <c r="C54" s="75"/>
      <c r="D54" s="25"/>
      <c r="E54" s="25"/>
      <c r="F54" s="25"/>
      <c r="G54" s="171">
        <f>(B8*19.85)*15</f>
        <v>595.5</v>
      </c>
      <c r="H54" s="171">
        <f>G54*12</f>
        <v>7146</v>
      </c>
    </row>
    <row r="55" spans="1:12" s="76" customFormat="1" x14ac:dyDescent="0.25">
      <c r="A55" s="74" t="s">
        <v>70</v>
      </c>
      <c r="B55" s="168" t="s">
        <v>105</v>
      </c>
      <c r="C55" s="25"/>
      <c r="D55" s="25"/>
      <c r="E55" s="25"/>
      <c r="F55" s="25"/>
      <c r="G55" s="171">
        <f>((4.5*B8)*15*4)-(6%*C8)</f>
        <v>433.47539999999998</v>
      </c>
      <c r="H55" s="171">
        <f>G55*12</f>
        <v>5201.7047999999995</v>
      </c>
    </row>
    <row r="56" spans="1:12" s="76" customFormat="1" x14ac:dyDescent="0.25">
      <c r="A56" s="74" t="s">
        <v>71</v>
      </c>
      <c r="B56" s="170" t="s">
        <v>108</v>
      </c>
      <c r="C56" s="25"/>
      <c r="D56" s="25"/>
      <c r="E56" s="25"/>
      <c r="F56" s="25"/>
      <c r="G56" s="171">
        <f>100.88*B8</f>
        <v>201.76</v>
      </c>
      <c r="H56" s="171">
        <f>G56*12</f>
        <v>2421.12</v>
      </c>
    </row>
    <row r="57" spans="1:12" s="76" customFormat="1" x14ac:dyDescent="0.25">
      <c r="A57" s="41" t="s">
        <v>72</v>
      </c>
      <c r="B57" s="170" t="s">
        <v>109</v>
      </c>
      <c r="C57" s="25"/>
      <c r="D57" s="25"/>
      <c r="E57" s="25"/>
      <c r="F57" s="25"/>
      <c r="G57" s="171">
        <f>15.12*B8</f>
        <v>30.24</v>
      </c>
      <c r="H57" s="171">
        <f>G57*12</f>
        <v>362.88</v>
      </c>
    </row>
    <row r="58" spans="1:12" x14ac:dyDescent="0.25">
      <c r="A58" s="41" t="s">
        <v>73</v>
      </c>
      <c r="B58" s="172" t="s">
        <v>110</v>
      </c>
      <c r="C58" s="31"/>
      <c r="D58" s="31"/>
      <c r="E58" s="31"/>
      <c r="F58" s="174"/>
      <c r="G58" s="171">
        <f>F58*B8</f>
        <v>0</v>
      </c>
      <c r="H58" s="171">
        <f t="shared" ref="H58:H64" si="14">G58*12</f>
        <v>0</v>
      </c>
      <c r="I58" s="1"/>
      <c r="J58" s="1"/>
      <c r="K58" s="1"/>
      <c r="L58" s="1"/>
    </row>
    <row r="59" spans="1:12" x14ac:dyDescent="0.25">
      <c r="A59" s="41" t="s">
        <v>74</v>
      </c>
      <c r="B59" s="172" t="s">
        <v>111</v>
      </c>
      <c r="C59" s="31"/>
      <c r="D59" s="31"/>
      <c r="E59" s="31"/>
      <c r="F59" s="174"/>
      <c r="G59" s="171">
        <f>F59*B8</f>
        <v>0</v>
      </c>
      <c r="H59" s="171">
        <f t="shared" si="14"/>
        <v>0</v>
      </c>
      <c r="I59" s="1"/>
      <c r="J59" s="1"/>
      <c r="K59" s="1"/>
      <c r="L59" s="1"/>
    </row>
    <row r="60" spans="1:12" x14ac:dyDescent="0.25">
      <c r="A60" s="74" t="s">
        <v>75</v>
      </c>
      <c r="B60" s="175" t="s">
        <v>112</v>
      </c>
      <c r="C60" s="31"/>
      <c r="D60" s="31"/>
      <c r="E60" s="31"/>
      <c r="F60" s="174"/>
      <c r="G60" s="171">
        <f>F60*B8</f>
        <v>0</v>
      </c>
      <c r="H60" s="171">
        <f t="shared" si="14"/>
        <v>0</v>
      </c>
      <c r="I60" s="1"/>
      <c r="J60" s="1"/>
      <c r="K60" s="1"/>
      <c r="L60" s="1"/>
    </row>
    <row r="61" spans="1:12" s="76" customFormat="1" x14ac:dyDescent="0.25">
      <c r="A61" s="43" t="s">
        <v>76</v>
      </c>
      <c r="B61" s="168" t="s">
        <v>113</v>
      </c>
      <c r="C61" s="25"/>
      <c r="D61" s="25"/>
      <c r="E61" s="25"/>
      <c r="F61" s="25"/>
      <c r="G61" s="171">
        <f>B8*4</f>
        <v>8</v>
      </c>
      <c r="H61" s="171">
        <f t="shared" si="14"/>
        <v>96</v>
      </c>
    </row>
    <row r="62" spans="1:12" x14ac:dyDescent="0.25">
      <c r="A62" s="43" t="s">
        <v>78</v>
      </c>
      <c r="B62" s="42" t="s">
        <v>77</v>
      </c>
      <c r="C62" s="31"/>
      <c r="D62" s="31"/>
      <c r="E62" s="31"/>
      <c r="F62" s="174"/>
      <c r="G62" s="171">
        <f>F62*B8</f>
        <v>0</v>
      </c>
      <c r="H62" s="171">
        <f t="shared" si="14"/>
        <v>0</v>
      </c>
      <c r="I62" s="1"/>
      <c r="J62" s="1"/>
      <c r="K62" s="1"/>
      <c r="L62" s="1"/>
    </row>
    <row r="63" spans="1:12" x14ac:dyDescent="0.25">
      <c r="A63" s="43" t="s">
        <v>80</v>
      </c>
      <c r="B63" s="42" t="s">
        <v>79</v>
      </c>
      <c r="C63" s="31"/>
      <c r="D63" s="31"/>
      <c r="E63" s="31"/>
      <c r="F63" s="174"/>
      <c r="G63" s="171">
        <f>F63*B8</f>
        <v>0</v>
      </c>
      <c r="H63" s="171">
        <f t="shared" si="14"/>
        <v>0</v>
      </c>
      <c r="I63" s="1"/>
      <c r="J63" s="1"/>
      <c r="K63" s="1"/>
      <c r="L63" s="1"/>
    </row>
    <row r="64" spans="1:12" x14ac:dyDescent="0.25">
      <c r="A64" s="43" t="s">
        <v>107</v>
      </c>
      <c r="B64" s="42" t="s">
        <v>81</v>
      </c>
      <c r="C64" s="31"/>
      <c r="D64" s="31"/>
      <c r="E64" s="31"/>
      <c r="F64" s="174"/>
      <c r="G64" s="171">
        <f>F64*B8</f>
        <v>0</v>
      </c>
      <c r="H64" s="171">
        <f t="shared" si="14"/>
        <v>0</v>
      </c>
      <c r="I64" s="1"/>
      <c r="J64" s="1"/>
      <c r="K64" s="1"/>
      <c r="L64" s="1"/>
    </row>
    <row r="65" spans="1:12" x14ac:dyDescent="0.25">
      <c r="A65" s="43"/>
      <c r="B65" s="42"/>
      <c r="C65" s="31"/>
      <c r="D65" s="31"/>
      <c r="E65" s="31"/>
      <c r="F65" s="31"/>
      <c r="G65" s="11"/>
      <c r="H65" s="28"/>
      <c r="I65" s="1"/>
      <c r="J65" s="1"/>
      <c r="K65" s="1"/>
      <c r="L65" s="1"/>
    </row>
    <row r="66" spans="1:12" x14ac:dyDescent="0.25">
      <c r="A66" s="15" t="s">
        <v>82</v>
      </c>
      <c r="B66" s="35"/>
      <c r="C66" s="35"/>
      <c r="D66" s="35"/>
      <c r="E66" s="35"/>
      <c r="F66" s="35"/>
      <c r="G66" s="91">
        <f>SUM(G53:G64)</f>
        <v>1519.0753999999999</v>
      </c>
      <c r="H66" s="91">
        <f>SUM(H53:H64)</f>
        <v>18228.9048</v>
      </c>
      <c r="I66" s="1"/>
      <c r="J66" s="1"/>
      <c r="K66" s="1"/>
      <c r="L66" s="1"/>
    </row>
    <row r="67" spans="1:12" x14ac:dyDescent="0.25">
      <c r="A67" s="17"/>
      <c r="B67" s="18"/>
      <c r="C67" s="18"/>
      <c r="D67" s="18"/>
      <c r="E67" s="18"/>
      <c r="F67" s="36"/>
      <c r="G67" s="37"/>
      <c r="H67" s="5"/>
      <c r="I67" s="1"/>
      <c r="J67" s="1"/>
      <c r="K67" s="1"/>
      <c r="L67" s="1"/>
    </row>
    <row r="68" spans="1:12" x14ac:dyDescent="0.25">
      <c r="A68" s="6" t="s">
        <v>83</v>
      </c>
      <c r="B68" s="7"/>
      <c r="C68" s="7"/>
      <c r="D68" s="7"/>
      <c r="E68" s="7"/>
      <c r="F68" s="7"/>
      <c r="G68" s="9"/>
      <c r="H68" s="44"/>
      <c r="I68" s="1"/>
      <c r="J68" s="1"/>
      <c r="K68" s="1"/>
      <c r="L68" s="1"/>
    </row>
    <row r="69" spans="1:12" x14ac:dyDescent="0.25">
      <c r="A69" s="45" t="s">
        <v>84</v>
      </c>
      <c r="B69" s="46"/>
      <c r="C69" s="47"/>
      <c r="D69" s="47"/>
      <c r="E69" s="47"/>
      <c r="F69" s="177">
        <v>3.5000000000000003E-2</v>
      </c>
      <c r="G69" s="179">
        <f>F69*G14</f>
        <v>219.72474160000004</v>
      </c>
      <c r="H69" s="171">
        <f>G69*12</f>
        <v>2636.6968992000006</v>
      </c>
      <c r="I69" s="1"/>
      <c r="J69" s="1"/>
      <c r="K69" s="1"/>
      <c r="L69" s="1"/>
    </row>
    <row r="70" spans="1:12" x14ac:dyDescent="0.25">
      <c r="A70" s="48" t="s">
        <v>85</v>
      </c>
      <c r="B70" s="13"/>
      <c r="C70" s="31"/>
      <c r="D70" s="31"/>
      <c r="E70" s="31"/>
      <c r="F70" s="178">
        <v>3.5000000000000003E-2</v>
      </c>
      <c r="G70" s="171">
        <f>F70*G14</f>
        <v>219.72474160000004</v>
      </c>
      <c r="H70" s="171">
        <f>G70*12</f>
        <v>2636.6968992000006</v>
      </c>
      <c r="I70" s="1"/>
      <c r="J70" s="1"/>
      <c r="K70" s="1"/>
      <c r="L70" s="1"/>
    </row>
    <row r="71" spans="1:12" x14ac:dyDescent="0.25">
      <c r="A71" s="15" t="s">
        <v>86</v>
      </c>
      <c r="B71" s="35"/>
      <c r="C71" s="35"/>
      <c r="D71" s="35"/>
      <c r="E71" s="35"/>
      <c r="F71" s="176">
        <f>SUM(F69:F70)</f>
        <v>7.0000000000000007E-2</v>
      </c>
      <c r="G71" s="180">
        <f>SUM(G69:G70)</f>
        <v>439.44948320000009</v>
      </c>
      <c r="H71" s="180">
        <f>SUM(H69:H70)</f>
        <v>5273.3937984000013</v>
      </c>
      <c r="I71" s="1"/>
      <c r="J71" s="1"/>
      <c r="K71" s="1"/>
      <c r="L71" s="1"/>
    </row>
    <row r="72" spans="1:12" x14ac:dyDescent="0.25">
      <c r="A72" s="49"/>
      <c r="B72" s="50"/>
      <c r="C72" s="50"/>
      <c r="D72" s="50"/>
      <c r="E72" s="50"/>
      <c r="F72" s="51"/>
      <c r="G72" s="52"/>
      <c r="H72" s="20"/>
      <c r="I72" s="1"/>
      <c r="J72" s="1"/>
      <c r="K72" s="1"/>
      <c r="L72" s="1"/>
    </row>
    <row r="73" spans="1:12" x14ac:dyDescent="0.25">
      <c r="A73" s="49"/>
      <c r="B73" s="50"/>
      <c r="C73" s="50"/>
      <c r="D73" s="50"/>
      <c r="E73" s="50"/>
      <c r="F73" s="51"/>
      <c r="G73" s="52"/>
      <c r="H73" s="5"/>
      <c r="I73" s="1"/>
      <c r="J73" s="1"/>
      <c r="K73" s="1"/>
      <c r="L73" s="1"/>
    </row>
    <row r="74" spans="1:12" x14ac:dyDescent="0.25">
      <c r="A74" s="6" t="s">
        <v>87</v>
      </c>
      <c r="B74" s="53"/>
      <c r="C74" s="53"/>
      <c r="D74" s="53"/>
      <c r="E74" s="53"/>
      <c r="F74" s="53"/>
      <c r="G74" s="54">
        <f>G14+G49+G66+G71</f>
        <v>12941.289056712769</v>
      </c>
      <c r="H74" s="54">
        <f>H14+H49+H66+H71</f>
        <v>155295.46868055323</v>
      </c>
      <c r="I74" s="1"/>
      <c r="J74" s="1"/>
      <c r="K74" s="1"/>
      <c r="L74" s="1"/>
    </row>
    <row r="75" spans="1:12" x14ac:dyDescent="0.25">
      <c r="A75" s="49"/>
      <c r="B75" s="50"/>
      <c r="C75" s="50"/>
      <c r="D75" s="50"/>
      <c r="E75" s="50"/>
      <c r="F75" s="51"/>
      <c r="G75" s="52"/>
      <c r="H75" s="5"/>
      <c r="I75" s="1"/>
      <c r="J75" s="1"/>
      <c r="K75" s="1"/>
      <c r="L75" s="1"/>
    </row>
    <row r="76" spans="1:12" x14ac:dyDescent="0.25">
      <c r="A76" s="6" t="s">
        <v>88</v>
      </c>
      <c r="B76" s="7"/>
      <c r="C76" s="7"/>
      <c r="D76" s="7"/>
      <c r="E76" s="7"/>
      <c r="F76" s="7"/>
      <c r="G76" s="9"/>
      <c r="H76" s="44"/>
      <c r="I76" s="1"/>
      <c r="J76" s="1"/>
      <c r="K76" s="1"/>
      <c r="L76" s="1"/>
    </row>
    <row r="77" spans="1:12" x14ac:dyDescent="0.25">
      <c r="A77" s="55" t="s">
        <v>89</v>
      </c>
      <c r="B77" s="46"/>
      <c r="C77" s="47"/>
      <c r="D77" s="47"/>
      <c r="E77" s="47"/>
      <c r="F77" s="181"/>
      <c r="G77" s="179">
        <f>F77*G82</f>
        <v>0</v>
      </c>
      <c r="H77" s="179">
        <f>G77*12</f>
        <v>0</v>
      </c>
      <c r="I77" s="1"/>
      <c r="J77" s="1"/>
      <c r="K77" s="1"/>
      <c r="L77" s="1"/>
    </row>
    <row r="78" spans="1:12" x14ac:dyDescent="0.25">
      <c r="A78" s="56" t="s">
        <v>90</v>
      </c>
      <c r="B78" s="3"/>
      <c r="C78" s="31"/>
      <c r="D78" s="31"/>
      <c r="E78" s="31"/>
      <c r="F78" s="182"/>
      <c r="G78" s="171">
        <f>F78*G82</f>
        <v>0</v>
      </c>
      <c r="H78" s="171">
        <f>G78*12</f>
        <v>0</v>
      </c>
      <c r="I78" s="1"/>
      <c r="J78" s="1"/>
      <c r="K78" s="1"/>
      <c r="L78" s="1"/>
    </row>
    <row r="79" spans="1:12" x14ac:dyDescent="0.25">
      <c r="A79" s="57" t="s">
        <v>91</v>
      </c>
      <c r="B79" s="13"/>
      <c r="C79" s="16"/>
      <c r="D79" s="16"/>
      <c r="E79" s="16"/>
      <c r="F79" s="58">
        <v>0.05</v>
      </c>
      <c r="G79" s="171">
        <f>F79*G82</f>
        <v>681.12047666909325</v>
      </c>
      <c r="H79" s="188">
        <f>G79*12</f>
        <v>8173.445720029119</v>
      </c>
      <c r="I79" s="1"/>
      <c r="J79" s="1"/>
      <c r="K79" s="1"/>
      <c r="L79" s="1"/>
    </row>
    <row r="80" spans="1:12" x14ac:dyDescent="0.25">
      <c r="A80" s="15" t="s">
        <v>92</v>
      </c>
      <c r="B80" s="35"/>
      <c r="C80" s="35"/>
      <c r="D80" s="59"/>
      <c r="E80" s="59"/>
      <c r="F80" s="60"/>
      <c r="G80" s="180">
        <f>SUM(G77:G79)</f>
        <v>681.12047666909325</v>
      </c>
      <c r="H80" s="180">
        <f>SUM(H77:H79)</f>
        <v>8173.445720029119</v>
      </c>
      <c r="I80" s="1"/>
      <c r="J80" s="1"/>
      <c r="K80" s="1"/>
      <c r="L80" s="1"/>
    </row>
    <row r="81" spans="1:12" x14ac:dyDescent="0.25">
      <c r="A81" s="49"/>
      <c r="B81" s="50"/>
      <c r="C81" s="50"/>
      <c r="D81" s="50"/>
      <c r="E81" s="50"/>
      <c r="F81" s="51"/>
      <c r="G81" s="52"/>
      <c r="H81" s="5"/>
      <c r="I81" s="1"/>
      <c r="J81" s="1"/>
      <c r="K81" s="1"/>
      <c r="L81" s="1"/>
    </row>
    <row r="82" spans="1:12" x14ac:dyDescent="0.25">
      <c r="A82" s="61" t="s">
        <v>93</v>
      </c>
      <c r="B82" s="35"/>
      <c r="C82" s="35"/>
      <c r="D82" s="35"/>
      <c r="E82" s="35"/>
      <c r="F82" s="190">
        <f>100/(100%-(F77+F78+F79))-1*100</f>
        <v>5.2631578947368496</v>
      </c>
      <c r="G82" s="91">
        <f>(100+F82)%*G74</f>
        <v>13622.409533381864</v>
      </c>
      <c r="H82" s="91">
        <f>G82*12</f>
        <v>163468.91440058238</v>
      </c>
      <c r="I82" s="1"/>
      <c r="J82" s="1"/>
      <c r="K82" s="1"/>
      <c r="L82" s="1"/>
    </row>
    <row r="83" spans="1:12" x14ac:dyDescent="0.25">
      <c r="A83" s="62" t="s">
        <v>94</v>
      </c>
      <c r="B83" s="7"/>
      <c r="C83" s="7"/>
      <c r="D83" s="35"/>
      <c r="E83" s="35"/>
      <c r="F83" s="8"/>
      <c r="G83" s="91">
        <f>G14+G49+G66+G71+G80</f>
        <v>13622.409533381862</v>
      </c>
      <c r="H83" s="91">
        <f>H14+H49+H66+H71+H80</f>
        <v>163468.91440058235</v>
      </c>
      <c r="I83" s="1"/>
      <c r="J83" s="1"/>
      <c r="K83" s="1"/>
      <c r="L83" s="1"/>
    </row>
    <row r="84" spans="1:12" x14ac:dyDescent="0.25">
      <c r="A84" s="215" t="s">
        <v>95</v>
      </c>
      <c r="B84" s="216"/>
      <c r="C84" s="216"/>
      <c r="D84" s="216"/>
      <c r="E84" s="216"/>
      <c r="F84" s="216"/>
      <c r="G84" s="216"/>
      <c r="H84" s="217"/>
      <c r="I84" s="1"/>
      <c r="J84" s="1"/>
      <c r="K84" s="1"/>
      <c r="L84" s="1"/>
    </row>
    <row r="85" spans="1:12" x14ac:dyDescent="0.25">
      <c r="A85" s="218"/>
      <c r="B85" s="219"/>
      <c r="C85" s="219"/>
      <c r="D85" s="219"/>
      <c r="E85" s="219"/>
      <c r="F85" s="219"/>
      <c r="G85" s="219"/>
      <c r="H85" s="220"/>
      <c r="I85" s="1"/>
      <c r="J85" s="1"/>
      <c r="K85" s="1"/>
      <c r="L85" s="1"/>
    </row>
    <row r="86" spans="1:12" ht="123" customHeight="1" x14ac:dyDescent="0.25">
      <c r="A86" s="221"/>
      <c r="B86" s="222"/>
      <c r="C86" s="222"/>
      <c r="D86" s="222"/>
      <c r="E86" s="222"/>
      <c r="F86" s="222"/>
      <c r="G86" s="222"/>
      <c r="H86" s="223"/>
      <c r="I86" s="1"/>
      <c r="J86" s="1"/>
      <c r="K86" s="1"/>
      <c r="L86" s="1"/>
    </row>
  </sheetData>
  <mergeCells count="14">
    <mergeCell ref="A1:H1"/>
    <mergeCell ref="A2:H2"/>
    <mergeCell ref="A3:H3"/>
    <mergeCell ref="A4:H4"/>
    <mergeCell ref="A5:H5"/>
    <mergeCell ref="A6:H6"/>
    <mergeCell ref="D14:F14"/>
    <mergeCell ref="A84:H86"/>
    <mergeCell ref="D7:F7"/>
    <mergeCell ref="D9:F9"/>
    <mergeCell ref="D10:F10"/>
    <mergeCell ref="D11:F11"/>
    <mergeCell ref="D12:F12"/>
    <mergeCell ref="D13:F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showGridLines="0" tabSelected="1" topLeftCell="A73" workbookViewId="0">
      <selection activeCell="H83" sqref="H83"/>
    </sheetView>
  </sheetViews>
  <sheetFormatPr defaultColWidth="8.85546875" defaultRowHeight="15" x14ac:dyDescent="0.25"/>
  <cols>
    <col min="1" max="1" width="29.28515625" style="2" customWidth="1"/>
    <col min="2" max="2" width="10.28515625" style="2" customWidth="1"/>
    <col min="3" max="5" width="8.85546875" style="2"/>
    <col min="6" max="6" width="24.140625" style="2" customWidth="1"/>
    <col min="7" max="7" width="16.42578125" style="2" customWidth="1"/>
    <col min="8" max="8" width="18.28515625" style="2" customWidth="1"/>
    <col min="9" max="9" width="10" style="2" bestFit="1" customWidth="1"/>
    <col min="10" max="16384" width="8.85546875" style="2"/>
  </cols>
  <sheetData>
    <row r="1" spans="1:12" x14ac:dyDescent="0.25">
      <c r="A1" s="251" t="s">
        <v>118</v>
      </c>
      <c r="B1" s="252"/>
      <c r="C1" s="252"/>
      <c r="D1" s="252"/>
      <c r="E1" s="252"/>
      <c r="F1" s="252"/>
      <c r="G1" s="252"/>
      <c r="H1" s="253"/>
    </row>
    <row r="2" spans="1:12" x14ac:dyDescent="0.25">
      <c r="A2" s="254" t="s">
        <v>117</v>
      </c>
      <c r="B2" s="255"/>
      <c r="C2" s="255"/>
      <c r="D2" s="255"/>
      <c r="E2" s="255"/>
      <c r="F2" s="255"/>
      <c r="G2" s="255"/>
      <c r="H2" s="256"/>
    </row>
    <row r="3" spans="1:12" x14ac:dyDescent="0.25">
      <c r="A3" s="206" t="s">
        <v>96</v>
      </c>
      <c r="B3" s="207"/>
      <c r="C3" s="207"/>
      <c r="D3" s="207"/>
      <c r="E3" s="207"/>
      <c r="F3" s="207"/>
      <c r="G3" s="207"/>
      <c r="H3" s="208"/>
    </row>
    <row r="4" spans="1:12" x14ac:dyDescent="0.25">
      <c r="A4" s="206" t="s">
        <v>101</v>
      </c>
      <c r="B4" s="207"/>
      <c r="C4" s="207"/>
      <c r="D4" s="207"/>
      <c r="E4" s="207"/>
      <c r="F4" s="207"/>
      <c r="G4" s="207"/>
      <c r="H4" s="208"/>
    </row>
    <row r="5" spans="1:12" x14ac:dyDescent="0.25">
      <c r="A5" s="248" t="s">
        <v>114</v>
      </c>
      <c r="B5" s="249"/>
      <c r="C5" s="249"/>
      <c r="D5" s="249"/>
      <c r="E5" s="249"/>
      <c r="F5" s="249"/>
      <c r="G5" s="249"/>
      <c r="H5" s="250"/>
    </row>
    <row r="6" spans="1:12" x14ac:dyDescent="0.25">
      <c r="A6" s="234" t="s">
        <v>1</v>
      </c>
      <c r="B6" s="235"/>
      <c r="C6" s="235"/>
      <c r="D6" s="235"/>
      <c r="E6" s="235"/>
      <c r="F6" s="235"/>
      <c r="G6" s="235"/>
      <c r="H6" s="236"/>
      <c r="L6" s="67"/>
    </row>
    <row r="7" spans="1:12" x14ac:dyDescent="0.25">
      <c r="A7" s="63"/>
      <c r="B7" s="73" t="s">
        <v>2</v>
      </c>
      <c r="C7" s="73" t="s">
        <v>3</v>
      </c>
      <c r="D7" s="240" t="s">
        <v>4</v>
      </c>
      <c r="E7" s="225"/>
      <c r="F7" s="225"/>
      <c r="G7" s="73" t="s">
        <v>5</v>
      </c>
      <c r="H7" s="73" t="s">
        <v>6</v>
      </c>
      <c r="L7" s="65"/>
    </row>
    <row r="8" spans="1:12" x14ac:dyDescent="0.25">
      <c r="A8" s="68" t="s">
        <v>3</v>
      </c>
      <c r="B8" s="69"/>
      <c r="C8" s="77"/>
      <c r="D8" s="70" t="s">
        <v>97</v>
      </c>
      <c r="E8" s="71"/>
      <c r="F8" s="71"/>
      <c r="G8" s="79">
        <f>Diurno!G8+Noturno!G8</f>
        <v>7101.64</v>
      </c>
      <c r="H8" s="80">
        <f>G8*12</f>
        <v>85219.680000000008</v>
      </c>
      <c r="I8" s="193">
        <f>Diurno!H8+Noturno!H8</f>
        <v>85219.680000000008</v>
      </c>
      <c r="L8" s="66"/>
    </row>
    <row r="9" spans="1:12" x14ac:dyDescent="0.25">
      <c r="A9" s="68" t="s">
        <v>7</v>
      </c>
      <c r="B9" s="69"/>
      <c r="C9" s="78"/>
      <c r="D9" s="226" t="s">
        <v>98</v>
      </c>
      <c r="E9" s="227"/>
      <c r="F9" s="228"/>
      <c r="G9" s="79">
        <f>Diurno!G9+Noturno!G9</f>
        <v>2130.4920000000002</v>
      </c>
      <c r="H9" s="80">
        <f t="shared" ref="H9:H13" si="0">G9*12</f>
        <v>25565.904000000002</v>
      </c>
      <c r="I9" s="193">
        <f>Diurno!H9+Noturno!H9</f>
        <v>25565.904000000002</v>
      </c>
    </row>
    <row r="10" spans="1:12" ht="63" customHeight="1" x14ac:dyDescent="0.25">
      <c r="A10" s="68" t="s">
        <v>8</v>
      </c>
      <c r="B10" s="69"/>
      <c r="C10" s="78"/>
      <c r="D10" s="241" t="s">
        <v>99</v>
      </c>
      <c r="E10" s="233"/>
      <c r="F10" s="233"/>
      <c r="G10" s="79">
        <f>Noturno!G10</f>
        <v>881.24896363636378</v>
      </c>
      <c r="H10" s="80">
        <f t="shared" si="0"/>
        <v>10574.987563636365</v>
      </c>
      <c r="I10" s="193">
        <f>Noturno!H10</f>
        <v>10574.987563636365</v>
      </c>
    </row>
    <row r="11" spans="1:12" ht="68.25" customHeight="1" x14ac:dyDescent="0.25">
      <c r="A11" s="72" t="s">
        <v>9</v>
      </c>
      <c r="B11" s="69"/>
      <c r="C11" s="77"/>
      <c r="D11" s="242" t="s">
        <v>119</v>
      </c>
      <c r="E11" s="243"/>
      <c r="F11" s="243"/>
      <c r="G11" s="79">
        <f>Diurno!G10+Noturno!G11</f>
        <v>0</v>
      </c>
      <c r="H11" s="80">
        <f t="shared" si="0"/>
        <v>0</v>
      </c>
      <c r="I11" s="193">
        <f>Diurno!H10+Noturno!H11</f>
        <v>0</v>
      </c>
    </row>
    <row r="12" spans="1:12" ht="42" customHeight="1" x14ac:dyDescent="0.25">
      <c r="A12" s="72" t="s">
        <v>10</v>
      </c>
      <c r="B12" s="69"/>
      <c r="C12" s="78"/>
      <c r="D12" s="244" t="s">
        <v>100</v>
      </c>
      <c r="E12" s="233"/>
      <c r="F12" s="233"/>
      <c r="G12" s="79">
        <f>Diurno!G11+Noturno!G12</f>
        <v>1007.1416727272729</v>
      </c>
      <c r="H12" s="80">
        <f t="shared" si="0"/>
        <v>12085.700072727275</v>
      </c>
      <c r="I12" s="193">
        <f>Diurno!H11+Noturno!H12</f>
        <v>12085.700072727275</v>
      </c>
    </row>
    <row r="13" spans="1:12" ht="50.25" customHeight="1" x14ac:dyDescent="0.25">
      <c r="A13" s="68" t="s">
        <v>11</v>
      </c>
      <c r="B13" s="69"/>
      <c r="C13" s="78"/>
      <c r="D13" s="244" t="s">
        <v>12</v>
      </c>
      <c r="E13" s="233"/>
      <c r="F13" s="233"/>
      <c r="G13" s="79">
        <f>Diurno!G12+Noturno!G13</f>
        <v>377.67812727272735</v>
      </c>
      <c r="H13" s="80">
        <f t="shared" si="0"/>
        <v>4532.1375272727282</v>
      </c>
      <c r="I13" s="193">
        <f>Diurno!H12+Noturno!H13</f>
        <v>4532.1375272727273</v>
      </c>
    </row>
    <row r="14" spans="1:12" x14ac:dyDescent="0.25">
      <c r="A14" s="44" t="s">
        <v>13</v>
      </c>
      <c r="B14" s="64"/>
      <c r="C14" s="71"/>
      <c r="D14" s="237"/>
      <c r="E14" s="238"/>
      <c r="F14" s="239"/>
      <c r="G14" s="81">
        <f>SUM(G8:G13)</f>
        <v>11498.200763636367</v>
      </c>
      <c r="H14" s="81">
        <f>SUM(H8:H13)</f>
        <v>137978.40916363636</v>
      </c>
      <c r="I14" s="193">
        <f>Diurno!H13+Noturno!H14</f>
        <v>137978.40916363639</v>
      </c>
    </row>
    <row r="15" spans="1:12" x14ac:dyDescent="0.25">
      <c r="A15" s="17"/>
      <c r="B15" s="18"/>
      <c r="C15" s="18"/>
      <c r="D15" s="18"/>
      <c r="E15" s="18"/>
      <c r="F15" s="18"/>
      <c r="G15" s="19"/>
      <c r="H15" s="20"/>
      <c r="I15" s="193"/>
    </row>
    <row r="16" spans="1:12" x14ac:dyDescent="0.25">
      <c r="A16" s="191" t="s">
        <v>14</v>
      </c>
      <c r="B16" s="7"/>
      <c r="C16" s="7"/>
      <c r="D16" s="7"/>
      <c r="E16" s="7"/>
      <c r="F16" s="7"/>
      <c r="G16" s="7"/>
      <c r="H16" s="8"/>
      <c r="I16" s="193"/>
    </row>
    <row r="17" spans="1:9" x14ac:dyDescent="0.25">
      <c r="A17" s="4" t="s">
        <v>15</v>
      </c>
      <c r="B17" s="21"/>
      <c r="C17" s="22"/>
      <c r="D17" s="22"/>
      <c r="E17" s="10"/>
      <c r="F17" s="10"/>
      <c r="G17" s="10"/>
      <c r="H17" s="4"/>
      <c r="I17" s="193"/>
    </row>
    <row r="18" spans="1:9" x14ac:dyDescent="0.25">
      <c r="A18" s="23" t="s">
        <v>16</v>
      </c>
      <c r="B18" s="24" t="s">
        <v>17</v>
      </c>
      <c r="C18" s="25"/>
      <c r="D18" s="25"/>
      <c r="E18" s="26"/>
      <c r="F18" s="27">
        <v>0.2</v>
      </c>
      <c r="G18" s="82">
        <f>F18*$G$14</f>
        <v>2299.6401527272733</v>
      </c>
      <c r="H18" s="82">
        <f>G18*12</f>
        <v>27595.681832727278</v>
      </c>
      <c r="I18" s="193">
        <f>Diurno!H17+Noturno!H18</f>
        <v>27595.681832727278</v>
      </c>
    </row>
    <row r="19" spans="1:9" x14ac:dyDescent="0.25">
      <c r="A19" s="23" t="s">
        <v>18</v>
      </c>
      <c r="B19" s="24" t="s">
        <v>19</v>
      </c>
      <c r="C19" s="25"/>
      <c r="D19" s="25"/>
      <c r="E19" s="26"/>
      <c r="F19" s="27">
        <v>2E-3</v>
      </c>
      <c r="G19" s="82">
        <f t="shared" ref="G19:G25" si="1">F19*$G$14</f>
        <v>22.996401527272734</v>
      </c>
      <c r="H19" s="82">
        <f t="shared" ref="H19:H25" si="2">G19*12</f>
        <v>275.9568183272728</v>
      </c>
      <c r="I19" s="193">
        <f>Diurno!H18+Noturno!H19</f>
        <v>275.9568183272728</v>
      </c>
    </row>
    <row r="20" spans="1:9" x14ac:dyDescent="0.25">
      <c r="A20" s="23" t="s">
        <v>20</v>
      </c>
      <c r="B20" s="24" t="s">
        <v>21</v>
      </c>
      <c r="C20" s="25"/>
      <c r="D20" s="25"/>
      <c r="E20" s="26"/>
      <c r="F20" s="27">
        <v>1.4999999999999999E-2</v>
      </c>
      <c r="G20" s="82">
        <f t="shared" si="1"/>
        <v>172.47301145454549</v>
      </c>
      <c r="H20" s="82">
        <f t="shared" si="2"/>
        <v>2069.6761374545458</v>
      </c>
      <c r="I20" s="193">
        <f>Diurno!H19+Noturno!H20</f>
        <v>2069.6761374545458</v>
      </c>
    </row>
    <row r="21" spans="1:9" x14ac:dyDescent="0.25">
      <c r="A21" s="23" t="s">
        <v>22</v>
      </c>
      <c r="B21" s="24" t="s">
        <v>23</v>
      </c>
      <c r="C21" s="25"/>
      <c r="D21" s="25"/>
      <c r="E21" s="26"/>
      <c r="F21" s="27">
        <v>0.01</v>
      </c>
      <c r="G21" s="82">
        <f t="shared" si="1"/>
        <v>114.98200763636368</v>
      </c>
      <c r="H21" s="82">
        <f t="shared" si="2"/>
        <v>1379.7840916363641</v>
      </c>
      <c r="I21" s="193">
        <f>Diurno!H20+Noturno!H21</f>
        <v>1379.7840916363639</v>
      </c>
    </row>
    <row r="22" spans="1:9" x14ac:dyDescent="0.25">
      <c r="A22" s="23" t="s">
        <v>24</v>
      </c>
      <c r="B22" s="24" t="s">
        <v>25</v>
      </c>
      <c r="C22" s="25"/>
      <c r="D22" s="25"/>
      <c r="E22" s="26"/>
      <c r="F22" s="27">
        <v>0.03</v>
      </c>
      <c r="G22" s="82">
        <f t="shared" si="1"/>
        <v>344.94602290909097</v>
      </c>
      <c r="H22" s="82">
        <f t="shared" si="2"/>
        <v>4139.3522749090916</v>
      </c>
      <c r="I22" s="193">
        <f>Diurno!H21+Noturno!H22</f>
        <v>4139.3522749090916</v>
      </c>
    </row>
    <row r="23" spans="1:9" x14ac:dyDescent="0.25">
      <c r="A23" s="23" t="s">
        <v>26</v>
      </c>
      <c r="B23" s="24" t="s">
        <v>27</v>
      </c>
      <c r="C23" s="25"/>
      <c r="D23" s="25"/>
      <c r="E23" s="26"/>
      <c r="F23" s="27">
        <v>0.08</v>
      </c>
      <c r="G23" s="82">
        <f t="shared" si="1"/>
        <v>919.85606109090941</v>
      </c>
      <c r="H23" s="82">
        <f t="shared" si="2"/>
        <v>11038.272733090913</v>
      </c>
      <c r="I23" s="193">
        <f>Diurno!H22+Noturno!H23</f>
        <v>11038.272733090911</v>
      </c>
    </row>
    <row r="24" spans="1:9" x14ac:dyDescent="0.25">
      <c r="A24" s="23" t="s">
        <v>28</v>
      </c>
      <c r="B24" s="24" t="s">
        <v>29</v>
      </c>
      <c r="C24" s="25"/>
      <c r="D24" s="25"/>
      <c r="E24" s="26"/>
      <c r="F24" s="27">
        <v>2.5000000000000001E-2</v>
      </c>
      <c r="G24" s="82">
        <f t="shared" si="1"/>
        <v>287.45501909090916</v>
      </c>
      <c r="H24" s="82">
        <f t="shared" si="2"/>
        <v>3449.4602290909097</v>
      </c>
      <c r="I24" s="193">
        <f>Diurno!H23+Noturno!H24</f>
        <v>3449.4602290909097</v>
      </c>
    </row>
    <row r="25" spans="1:9" x14ac:dyDescent="0.25">
      <c r="A25" s="23" t="s">
        <v>30</v>
      </c>
      <c r="B25" s="24" t="s">
        <v>31</v>
      </c>
      <c r="C25" s="25"/>
      <c r="D25" s="25"/>
      <c r="E25" s="26"/>
      <c r="F25" s="27">
        <v>6.0000000000000001E-3</v>
      </c>
      <c r="G25" s="82">
        <f t="shared" si="1"/>
        <v>68.9892045818182</v>
      </c>
      <c r="H25" s="82">
        <f t="shared" si="2"/>
        <v>827.8704549818184</v>
      </c>
      <c r="I25" s="193">
        <f>Diurno!H24+Noturno!H25</f>
        <v>827.8704549818184</v>
      </c>
    </row>
    <row r="26" spans="1:9" x14ac:dyDescent="0.25">
      <c r="A26" s="4"/>
      <c r="B26" s="24" t="s">
        <v>32</v>
      </c>
      <c r="C26" s="25"/>
      <c r="D26" s="25"/>
      <c r="E26" s="26"/>
      <c r="F26" s="88">
        <f>SUM(F18:F25)</f>
        <v>0.36800000000000005</v>
      </c>
      <c r="G26" s="83">
        <f>SUM(G18:G25)</f>
        <v>4231.3378810181821</v>
      </c>
      <c r="H26" s="83">
        <f>SUM(H18:H25)</f>
        <v>50776.054572218192</v>
      </c>
      <c r="I26" s="193">
        <f>Diurno!H25+Noturno!H26</f>
        <v>50776.054572218192</v>
      </c>
    </row>
    <row r="27" spans="1:9" x14ac:dyDescent="0.25">
      <c r="A27" s="4" t="s">
        <v>33</v>
      </c>
      <c r="B27" s="29"/>
      <c r="C27" s="29"/>
      <c r="D27" s="29"/>
      <c r="E27" s="29"/>
      <c r="F27" s="30"/>
      <c r="G27" s="84"/>
      <c r="H27" s="85"/>
      <c r="I27" s="193"/>
    </row>
    <row r="28" spans="1:9" x14ac:dyDescent="0.25">
      <c r="A28" s="23" t="s">
        <v>34</v>
      </c>
      <c r="B28" s="24" t="s">
        <v>35</v>
      </c>
      <c r="C28" s="25"/>
      <c r="D28" s="25"/>
      <c r="E28" s="26"/>
      <c r="F28" s="27">
        <v>0.1111</v>
      </c>
      <c r="G28" s="82">
        <f t="shared" ref="G28:G34" si="3">F28*$G$14</f>
        <v>1277.4501048400004</v>
      </c>
      <c r="H28" s="82">
        <f t="shared" ref="H28:H34" si="4">G28*12</f>
        <v>15329.401258080004</v>
      </c>
      <c r="I28" s="193">
        <f>Diurno!H27+Noturno!H28</f>
        <v>15329.401258080001</v>
      </c>
    </row>
    <row r="29" spans="1:9" x14ac:dyDescent="0.25">
      <c r="A29" s="23" t="s">
        <v>36</v>
      </c>
      <c r="B29" s="24" t="s">
        <v>37</v>
      </c>
      <c r="C29" s="25"/>
      <c r="D29" s="25"/>
      <c r="E29" s="26"/>
      <c r="F29" s="27">
        <v>8.3299999999999999E-2</v>
      </c>
      <c r="G29" s="82">
        <f t="shared" si="3"/>
        <v>957.8001236109094</v>
      </c>
      <c r="H29" s="82">
        <f t="shared" si="4"/>
        <v>11493.601483330913</v>
      </c>
      <c r="I29" s="193">
        <f>Diurno!H28+Noturno!H29</f>
        <v>11493.601483330911</v>
      </c>
    </row>
    <row r="30" spans="1:9" x14ac:dyDescent="0.25">
      <c r="A30" s="23" t="s">
        <v>38</v>
      </c>
      <c r="B30" s="24" t="s">
        <v>39</v>
      </c>
      <c r="C30" s="25"/>
      <c r="D30" s="25"/>
      <c r="E30" s="26"/>
      <c r="F30" s="27">
        <v>1.9400000000000001E-2</v>
      </c>
      <c r="G30" s="82">
        <f t="shared" si="3"/>
        <v>223.06509481454552</v>
      </c>
      <c r="H30" s="82">
        <f t="shared" si="4"/>
        <v>2676.7811377745461</v>
      </c>
      <c r="I30" s="193">
        <f>Diurno!H29+Noturno!H30</f>
        <v>2676.7811377745456</v>
      </c>
    </row>
    <row r="31" spans="1:9" x14ac:dyDescent="0.25">
      <c r="A31" s="23" t="s">
        <v>40</v>
      </c>
      <c r="B31" s="24" t="s">
        <v>41</v>
      </c>
      <c r="C31" s="25"/>
      <c r="D31" s="25"/>
      <c r="E31" s="26"/>
      <c r="F31" s="27">
        <v>1.66E-2</v>
      </c>
      <c r="G31" s="82">
        <f t="shared" si="3"/>
        <v>190.87013267636368</v>
      </c>
      <c r="H31" s="82">
        <f t="shared" si="4"/>
        <v>2290.4415921163641</v>
      </c>
      <c r="I31" s="193">
        <f>Diurno!H30+Noturno!H31</f>
        <v>2290.4415921163641</v>
      </c>
    </row>
    <row r="32" spans="1:9" x14ac:dyDescent="0.25">
      <c r="A32" s="23" t="s">
        <v>42</v>
      </c>
      <c r="B32" s="24" t="s">
        <v>43</v>
      </c>
      <c r="C32" s="25"/>
      <c r="D32" s="25"/>
      <c r="E32" s="26"/>
      <c r="F32" s="27">
        <v>2.0000000000000001E-4</v>
      </c>
      <c r="G32" s="82">
        <f t="shared" si="3"/>
        <v>2.2996401527272736</v>
      </c>
      <c r="H32" s="82">
        <f t="shared" si="4"/>
        <v>27.595681832727283</v>
      </c>
      <c r="I32" s="193">
        <f>Diurno!H31+Noturno!H32</f>
        <v>27.59568183272728</v>
      </c>
    </row>
    <row r="33" spans="1:9" x14ac:dyDescent="0.25">
      <c r="A33" s="23" t="s">
        <v>44</v>
      </c>
      <c r="B33" s="24" t="s">
        <v>45</v>
      </c>
      <c r="C33" s="25"/>
      <c r="D33" s="25"/>
      <c r="E33" s="26"/>
      <c r="F33" s="27">
        <v>7.3000000000000001E-3</v>
      </c>
      <c r="G33" s="82">
        <f t="shared" si="3"/>
        <v>83.936865574545479</v>
      </c>
      <c r="H33" s="82">
        <f t="shared" si="4"/>
        <v>1007.2423868945457</v>
      </c>
      <c r="I33" s="193">
        <f>Diurno!H32+Noturno!H33</f>
        <v>1007.2423868945457</v>
      </c>
    </row>
    <row r="34" spans="1:9" x14ac:dyDescent="0.25">
      <c r="A34" s="23" t="s">
        <v>46</v>
      </c>
      <c r="B34" s="24" t="s">
        <v>47</v>
      </c>
      <c r="C34" s="25"/>
      <c r="D34" s="25"/>
      <c r="E34" s="26"/>
      <c r="F34" s="27">
        <v>2.7000000000000001E-3</v>
      </c>
      <c r="G34" s="82">
        <f t="shared" si="3"/>
        <v>31.045142061818193</v>
      </c>
      <c r="H34" s="82">
        <f t="shared" si="4"/>
        <v>372.54170474181831</v>
      </c>
      <c r="I34" s="193">
        <f>Diurno!H33+Noturno!H34</f>
        <v>372.54170474181831</v>
      </c>
    </row>
    <row r="35" spans="1:9" x14ac:dyDescent="0.25">
      <c r="A35" s="23"/>
      <c r="B35" s="24" t="s">
        <v>32</v>
      </c>
      <c r="C35" s="25"/>
      <c r="D35" s="25"/>
      <c r="E35" s="26"/>
      <c r="F35" s="88">
        <f>SUM(F28:F34)</f>
        <v>0.24060000000000004</v>
      </c>
      <c r="G35" s="83">
        <f>SUM(G28:G34)</f>
        <v>2766.4671037309099</v>
      </c>
      <c r="H35" s="83">
        <f>SUM(H28:H34)</f>
        <v>33197.605244770915</v>
      </c>
      <c r="I35" s="193">
        <f>Diurno!H34+Noturno!H35</f>
        <v>33197.605244770908</v>
      </c>
    </row>
    <row r="36" spans="1:9" x14ac:dyDescent="0.25">
      <c r="A36" s="4" t="s">
        <v>48</v>
      </c>
      <c r="B36" s="29"/>
      <c r="C36" s="29"/>
      <c r="D36" s="29"/>
      <c r="E36" s="29"/>
      <c r="F36" s="30"/>
      <c r="G36" s="84"/>
      <c r="H36" s="85"/>
      <c r="I36" s="193"/>
    </row>
    <row r="37" spans="1:9" x14ac:dyDescent="0.25">
      <c r="A37" s="23" t="s">
        <v>49</v>
      </c>
      <c r="B37" s="24" t="s">
        <v>50</v>
      </c>
      <c r="C37" s="25"/>
      <c r="D37" s="25"/>
      <c r="E37" s="26"/>
      <c r="F37" s="27">
        <v>4.1999999999999997E-3</v>
      </c>
      <c r="G37" s="82">
        <f t="shared" ref="G37:G39" si="5">F37*$G$14</f>
        <v>48.29244320727274</v>
      </c>
      <c r="H37" s="82">
        <f>G37*12</f>
        <v>579.50931848727282</v>
      </c>
      <c r="I37" s="193">
        <f>Diurno!H36+Noturno!H37</f>
        <v>579.50931848727282</v>
      </c>
    </row>
    <row r="38" spans="1:9" x14ac:dyDescent="0.25">
      <c r="A38" s="23" t="s">
        <v>51</v>
      </c>
      <c r="B38" s="24" t="s">
        <v>52</v>
      </c>
      <c r="C38" s="25"/>
      <c r="D38" s="25"/>
      <c r="E38" s="26"/>
      <c r="F38" s="27">
        <v>4.3499999999999997E-2</v>
      </c>
      <c r="G38" s="82">
        <f t="shared" si="5"/>
        <v>500.17173321818194</v>
      </c>
      <c r="H38" s="82">
        <f t="shared" ref="H38:H39" si="6">G38*12</f>
        <v>6002.0607986181831</v>
      </c>
      <c r="I38" s="193">
        <f>Diurno!H37+Noturno!H38</f>
        <v>6002.0607986181831</v>
      </c>
    </row>
    <row r="39" spans="1:9" x14ac:dyDescent="0.25">
      <c r="A39" s="23" t="s">
        <v>53</v>
      </c>
      <c r="B39" s="24" t="s">
        <v>54</v>
      </c>
      <c r="C39" s="25"/>
      <c r="D39" s="25"/>
      <c r="E39" s="26"/>
      <c r="F39" s="27">
        <v>4.0000000000000001E-3</v>
      </c>
      <c r="G39" s="82">
        <f t="shared" si="5"/>
        <v>45.992803054545469</v>
      </c>
      <c r="H39" s="82">
        <f t="shared" si="6"/>
        <v>551.9136366545456</v>
      </c>
      <c r="I39" s="193">
        <f>Diurno!H38+Noturno!H39</f>
        <v>551.9136366545456</v>
      </c>
    </row>
    <row r="40" spans="1:9" x14ac:dyDescent="0.25">
      <c r="A40" s="4"/>
      <c r="B40" s="24" t="s">
        <v>32</v>
      </c>
      <c r="C40" s="31"/>
      <c r="D40" s="31"/>
      <c r="E40" s="32"/>
      <c r="F40" s="87">
        <f>SUM(F37:F39)</f>
        <v>5.1699999999999996E-2</v>
      </c>
      <c r="G40" s="83">
        <f>SUM(G37:G39)</f>
        <v>594.45697948000009</v>
      </c>
      <c r="H40" s="83">
        <f>SUM(H37:H39)</f>
        <v>7133.4837537600015</v>
      </c>
      <c r="I40" s="193">
        <f>Diurno!H39+Noturno!H40</f>
        <v>7133.4837537600015</v>
      </c>
    </row>
    <row r="41" spans="1:9" x14ac:dyDescent="0.25">
      <c r="A41" s="4" t="s">
        <v>55</v>
      </c>
      <c r="B41" s="12"/>
      <c r="C41" s="31"/>
      <c r="D41" s="31"/>
      <c r="E41" s="32"/>
      <c r="F41" s="4"/>
      <c r="G41" s="4"/>
      <c r="H41" s="4"/>
      <c r="I41" s="193"/>
    </row>
    <row r="42" spans="1:9" x14ac:dyDescent="0.25">
      <c r="A42" s="23" t="s">
        <v>56</v>
      </c>
      <c r="B42" s="12" t="s">
        <v>57</v>
      </c>
      <c r="C42" s="31"/>
      <c r="D42" s="31"/>
      <c r="E42" s="32"/>
      <c r="F42" s="87">
        <f>F26*F35</f>
        <v>8.8540800000000031E-2</v>
      </c>
      <c r="G42" s="82">
        <f t="shared" ref="G42" si="7">F42*$G$14</f>
        <v>1018.0598941729752</v>
      </c>
      <c r="H42" s="82">
        <f t="shared" ref="H42" si="8">G42*12</f>
        <v>12216.718730075703</v>
      </c>
      <c r="I42" s="193">
        <f>Diurno!H41+Noturno!H42</f>
        <v>12216.7187300757</v>
      </c>
    </row>
    <row r="43" spans="1:9" x14ac:dyDescent="0.25">
      <c r="A43" s="4" t="s">
        <v>58</v>
      </c>
      <c r="B43" s="12"/>
      <c r="C43" s="31"/>
      <c r="D43" s="31"/>
      <c r="E43" s="32"/>
      <c r="F43" s="4"/>
      <c r="G43" s="4"/>
      <c r="H43" s="4"/>
      <c r="I43" s="193"/>
    </row>
    <row r="44" spans="1:9" x14ac:dyDescent="0.25">
      <c r="A44" s="23" t="s">
        <v>59</v>
      </c>
      <c r="B44" s="33" t="s">
        <v>60</v>
      </c>
      <c r="C44" s="3"/>
      <c r="D44" s="3"/>
      <c r="E44" s="10"/>
      <c r="F44" s="4"/>
      <c r="G44" s="4"/>
      <c r="H44" s="4"/>
      <c r="I44" s="193"/>
    </row>
    <row r="45" spans="1:9" x14ac:dyDescent="0.25">
      <c r="A45" s="23"/>
      <c r="B45" s="33" t="s">
        <v>61</v>
      </c>
      <c r="C45" s="3"/>
      <c r="D45" s="3"/>
      <c r="E45" s="10"/>
      <c r="F45" s="86">
        <f>F23*F37</f>
        <v>3.3599999999999998E-4</v>
      </c>
      <c r="G45" s="82">
        <f t="shared" ref="G45" si="9">F45*$G$14</f>
        <v>3.8633954565818192</v>
      </c>
      <c r="H45" s="82">
        <f t="shared" ref="H45" si="10">G45*12</f>
        <v>46.360745478981826</v>
      </c>
      <c r="I45" s="193">
        <f>Diurno!H44+Noturno!H45</f>
        <v>46.360745478981826</v>
      </c>
    </row>
    <row r="46" spans="1:9" x14ac:dyDescent="0.25">
      <c r="A46" s="23" t="s">
        <v>62</v>
      </c>
      <c r="B46" s="33" t="s">
        <v>60</v>
      </c>
      <c r="C46" s="3"/>
      <c r="D46" s="3"/>
      <c r="E46" s="10"/>
      <c r="F46" s="4"/>
      <c r="G46" s="4"/>
      <c r="H46" s="4"/>
      <c r="I46" s="193"/>
    </row>
    <row r="47" spans="1:9" x14ac:dyDescent="0.25">
      <c r="A47" s="4"/>
      <c r="B47" s="33" t="s">
        <v>63</v>
      </c>
      <c r="C47" s="3"/>
      <c r="D47" s="3"/>
      <c r="E47" s="10"/>
      <c r="F47" s="4"/>
      <c r="G47" s="4"/>
      <c r="H47" s="4"/>
      <c r="I47" s="193"/>
    </row>
    <row r="48" spans="1:9" x14ac:dyDescent="0.25">
      <c r="A48" s="4"/>
      <c r="B48" s="34" t="s">
        <v>64</v>
      </c>
      <c r="C48" s="13"/>
      <c r="D48" s="13"/>
      <c r="E48" s="14"/>
      <c r="F48" s="89">
        <v>2.7E-4</v>
      </c>
      <c r="G48" s="82">
        <f t="shared" ref="G48" si="11">F48*$G$14</f>
        <v>3.1045142061818192</v>
      </c>
      <c r="H48" s="82">
        <f t="shared" ref="H48" si="12">G48*12</f>
        <v>37.254170474181834</v>
      </c>
      <c r="I48" s="193">
        <f>Diurno!H47+Noturno!H48</f>
        <v>37.254170474181826</v>
      </c>
    </row>
    <row r="49" spans="1:9" x14ac:dyDescent="0.25">
      <c r="A49" s="15" t="s">
        <v>65</v>
      </c>
      <c r="B49" s="35"/>
      <c r="C49" s="35"/>
      <c r="D49" s="35"/>
      <c r="E49" s="35"/>
      <c r="F49" s="90">
        <f>F26+F35+F40+F42+F45+F48</f>
        <v>0.74944679999999997</v>
      </c>
      <c r="G49" s="91">
        <f>G26+G35+G40+G42+G45+G48</f>
        <v>8617.2897680648293</v>
      </c>
      <c r="H49" s="91">
        <f>H26+H35+H40+H42+H45+H48</f>
        <v>103407.47721677799</v>
      </c>
      <c r="I49" s="193">
        <f>Diurno!H48+Noturno!H49</f>
        <v>103407.47721677797</v>
      </c>
    </row>
    <row r="50" spans="1:9" x14ac:dyDescent="0.25">
      <c r="A50" s="17"/>
      <c r="B50" s="18"/>
      <c r="C50" s="18"/>
      <c r="D50" s="18"/>
      <c r="E50" s="18"/>
      <c r="F50" s="36"/>
      <c r="G50" s="37"/>
      <c r="H50" s="20"/>
      <c r="I50" s="193"/>
    </row>
    <row r="51" spans="1:9" x14ac:dyDescent="0.25">
      <c r="A51" s="191" t="s">
        <v>66</v>
      </c>
      <c r="B51" s="7"/>
      <c r="C51" s="7"/>
      <c r="D51" s="7"/>
      <c r="E51" s="7"/>
      <c r="F51" s="7"/>
      <c r="G51" s="7"/>
      <c r="H51" s="8"/>
      <c r="I51" s="193"/>
    </row>
    <row r="52" spans="1:9" x14ac:dyDescent="0.25">
      <c r="A52" s="38" t="s">
        <v>67</v>
      </c>
      <c r="B52" s="39"/>
      <c r="C52" s="39"/>
      <c r="D52" s="39"/>
      <c r="E52" s="39"/>
      <c r="F52" s="39"/>
      <c r="G52" s="40"/>
      <c r="H52" s="4"/>
      <c r="I52" s="193"/>
    </row>
    <row r="53" spans="1:9" s="76" customFormat="1" x14ac:dyDescent="0.25">
      <c r="A53" s="74" t="s">
        <v>68</v>
      </c>
      <c r="B53" s="170" t="s">
        <v>104</v>
      </c>
      <c r="C53" s="75"/>
      <c r="D53" s="25"/>
      <c r="E53" s="25"/>
      <c r="F53" s="25"/>
      <c r="G53" s="171">
        <f>Diurno!G52+Noturno!G53</f>
        <v>500.2</v>
      </c>
      <c r="H53" s="171">
        <f>G53*12</f>
        <v>6002.4</v>
      </c>
      <c r="I53" s="193">
        <f>Diurno!H52+Noturno!H53</f>
        <v>6002.4</v>
      </c>
    </row>
    <row r="54" spans="1:9" s="76" customFormat="1" x14ac:dyDescent="0.25">
      <c r="A54" s="74" t="s">
        <v>69</v>
      </c>
      <c r="B54" s="170" t="s">
        <v>106</v>
      </c>
      <c r="C54" s="75"/>
      <c r="D54" s="25"/>
      <c r="E54" s="25"/>
      <c r="F54" s="25"/>
      <c r="G54" s="171">
        <f>Diurno!G53+Noturno!G54</f>
        <v>1191</v>
      </c>
      <c r="H54" s="171">
        <f>G54*12</f>
        <v>14292</v>
      </c>
      <c r="I54" s="193">
        <f>Diurno!H53+Noturno!H54</f>
        <v>14292</v>
      </c>
    </row>
    <row r="55" spans="1:9" s="76" customFormat="1" x14ac:dyDescent="0.25">
      <c r="A55" s="74" t="s">
        <v>70</v>
      </c>
      <c r="B55" s="168" t="s">
        <v>105</v>
      </c>
      <c r="C55" s="25"/>
      <c r="D55" s="25"/>
      <c r="E55" s="25"/>
      <c r="F55" s="25"/>
      <c r="G55" s="171">
        <f>Diurno!G54+Noturno!G55</f>
        <v>866.95079999999996</v>
      </c>
      <c r="H55" s="171">
        <f>G55*12</f>
        <v>10403.409599999999</v>
      </c>
      <c r="I55" s="193">
        <f>Diurno!H54+Noturno!H55</f>
        <v>10403.409599999999</v>
      </c>
    </row>
    <row r="56" spans="1:9" s="76" customFormat="1" x14ac:dyDescent="0.25">
      <c r="A56" s="74" t="s">
        <v>71</v>
      </c>
      <c r="B56" s="170" t="s">
        <v>108</v>
      </c>
      <c r="C56" s="25"/>
      <c r="D56" s="25"/>
      <c r="E56" s="25"/>
      <c r="F56" s="25"/>
      <c r="G56" s="171">
        <f>Diurno!G55+Noturno!G56</f>
        <v>403.52</v>
      </c>
      <c r="H56" s="171">
        <f>G56*12</f>
        <v>4842.24</v>
      </c>
      <c r="I56" s="193">
        <f>Diurno!H55+Noturno!H56</f>
        <v>4842.24</v>
      </c>
    </row>
    <row r="57" spans="1:9" s="76" customFormat="1" x14ac:dyDescent="0.25">
      <c r="A57" s="41" t="s">
        <v>72</v>
      </c>
      <c r="B57" s="170" t="s">
        <v>109</v>
      </c>
      <c r="C57" s="25"/>
      <c r="D57" s="25"/>
      <c r="E57" s="25"/>
      <c r="F57" s="25"/>
      <c r="G57" s="171">
        <f>Diurno!G56+Noturno!G57</f>
        <v>60.48</v>
      </c>
      <c r="H57" s="171">
        <f>G57*12</f>
        <v>725.76</v>
      </c>
      <c r="I57" s="193">
        <f>Diurno!H56+Noturno!H57</f>
        <v>725.76</v>
      </c>
    </row>
    <row r="58" spans="1:9" x14ac:dyDescent="0.25">
      <c r="A58" s="41" t="s">
        <v>73</v>
      </c>
      <c r="B58" s="172" t="s">
        <v>110</v>
      </c>
      <c r="C58" s="31"/>
      <c r="D58" s="31"/>
      <c r="E58" s="31"/>
      <c r="F58" s="25"/>
      <c r="G58" s="171">
        <f>Diurno!G57+Noturno!G58</f>
        <v>0</v>
      </c>
      <c r="H58" s="171">
        <f t="shared" ref="H58:H64" si="13">G58*12</f>
        <v>0</v>
      </c>
      <c r="I58" s="193">
        <f>Diurno!H57+Noturno!H58</f>
        <v>0</v>
      </c>
    </row>
    <row r="59" spans="1:9" x14ac:dyDescent="0.25">
      <c r="A59" s="41" t="s">
        <v>74</v>
      </c>
      <c r="B59" s="172" t="s">
        <v>111</v>
      </c>
      <c r="C59" s="31"/>
      <c r="D59" s="31"/>
      <c r="E59" s="31"/>
      <c r="F59" s="25"/>
      <c r="G59" s="171">
        <f>Diurno!G58+Noturno!G59</f>
        <v>0</v>
      </c>
      <c r="H59" s="171">
        <f t="shared" si="13"/>
        <v>0</v>
      </c>
      <c r="I59" s="193">
        <f>Diurno!H58+Noturno!H59</f>
        <v>0</v>
      </c>
    </row>
    <row r="60" spans="1:9" x14ac:dyDescent="0.25">
      <c r="A60" s="74" t="s">
        <v>75</v>
      </c>
      <c r="B60" s="175" t="s">
        <v>112</v>
      </c>
      <c r="C60" s="31"/>
      <c r="D60" s="31"/>
      <c r="E60" s="31"/>
      <c r="F60" s="25"/>
      <c r="G60" s="171">
        <f>Diurno!G59+Noturno!G60</f>
        <v>0</v>
      </c>
      <c r="H60" s="171">
        <f t="shared" si="13"/>
        <v>0</v>
      </c>
      <c r="I60" s="193">
        <f>Diurno!H59+Noturno!H60</f>
        <v>0</v>
      </c>
    </row>
    <row r="61" spans="1:9" s="76" customFormat="1" x14ac:dyDescent="0.25">
      <c r="A61" s="43" t="s">
        <v>76</v>
      </c>
      <c r="B61" s="168" t="s">
        <v>113</v>
      </c>
      <c r="C61" s="25"/>
      <c r="D61" s="25"/>
      <c r="E61" s="25"/>
      <c r="F61" s="25"/>
      <c r="G61" s="171">
        <f>Diurno!G60+Noturno!G61</f>
        <v>16</v>
      </c>
      <c r="H61" s="171">
        <f t="shared" si="13"/>
        <v>192</v>
      </c>
      <c r="I61" s="193">
        <f>Diurno!H60+Noturno!H61</f>
        <v>192</v>
      </c>
    </row>
    <row r="62" spans="1:9" x14ac:dyDescent="0.25">
      <c r="A62" s="43" t="s">
        <v>78</v>
      </c>
      <c r="B62" s="42" t="s">
        <v>77</v>
      </c>
      <c r="C62" s="31"/>
      <c r="D62" s="31"/>
      <c r="E62" s="31"/>
      <c r="F62" s="25"/>
      <c r="G62" s="171">
        <f>Diurno!G61+Noturno!G62</f>
        <v>0</v>
      </c>
      <c r="H62" s="171">
        <f t="shared" si="13"/>
        <v>0</v>
      </c>
      <c r="I62" s="193">
        <f>Diurno!H61+Noturno!H62</f>
        <v>0</v>
      </c>
    </row>
    <row r="63" spans="1:9" x14ac:dyDescent="0.25">
      <c r="A63" s="43" t="s">
        <v>80</v>
      </c>
      <c r="B63" s="42" t="s">
        <v>79</v>
      </c>
      <c r="C63" s="31"/>
      <c r="D63" s="31"/>
      <c r="E63" s="31"/>
      <c r="F63" s="25"/>
      <c r="G63" s="171">
        <f>Diurno!G62+Noturno!G63</f>
        <v>0</v>
      </c>
      <c r="H63" s="171">
        <f t="shared" si="13"/>
        <v>0</v>
      </c>
      <c r="I63" s="193">
        <f>Diurno!H62+Noturno!H63</f>
        <v>0</v>
      </c>
    </row>
    <row r="64" spans="1:9" x14ac:dyDescent="0.25">
      <c r="A64" s="43" t="s">
        <v>107</v>
      </c>
      <c r="B64" s="42" t="s">
        <v>81</v>
      </c>
      <c r="C64" s="31"/>
      <c r="D64" s="31"/>
      <c r="E64" s="31"/>
      <c r="F64" s="25"/>
      <c r="G64" s="171">
        <f>Diurno!G63+Noturno!G64</f>
        <v>0</v>
      </c>
      <c r="H64" s="171">
        <f t="shared" si="13"/>
        <v>0</v>
      </c>
      <c r="I64" s="193">
        <f>Diurno!H63+Noturno!H64</f>
        <v>0</v>
      </c>
    </row>
    <row r="65" spans="1:9" x14ac:dyDescent="0.25">
      <c r="A65" s="43"/>
      <c r="B65" s="42"/>
      <c r="C65" s="31"/>
      <c r="D65" s="31"/>
      <c r="E65" s="31"/>
      <c r="F65" s="31"/>
      <c r="G65" s="11"/>
      <c r="H65" s="28"/>
      <c r="I65" s="193"/>
    </row>
    <row r="66" spans="1:9" x14ac:dyDescent="0.25">
      <c r="A66" s="15" t="s">
        <v>82</v>
      </c>
      <c r="B66" s="35"/>
      <c r="C66" s="35"/>
      <c r="D66" s="35"/>
      <c r="E66" s="35"/>
      <c r="F66" s="35"/>
      <c r="G66" s="91">
        <f>SUM(G53:G64)</f>
        <v>3038.1507999999999</v>
      </c>
      <c r="H66" s="91">
        <f>SUM(H53:H64)</f>
        <v>36457.809600000001</v>
      </c>
      <c r="I66" s="193">
        <f>Diurno!H65+Noturno!H66</f>
        <v>36457.809600000001</v>
      </c>
    </row>
    <row r="67" spans="1:9" x14ac:dyDescent="0.25">
      <c r="A67" s="17"/>
      <c r="B67" s="18"/>
      <c r="C67" s="18"/>
      <c r="D67" s="18"/>
      <c r="E67" s="18"/>
      <c r="F67" s="36"/>
      <c r="G67" s="37"/>
      <c r="H67" s="5"/>
      <c r="I67" s="193"/>
    </row>
    <row r="68" spans="1:9" x14ac:dyDescent="0.25">
      <c r="A68" s="191" t="s">
        <v>83</v>
      </c>
      <c r="B68" s="7"/>
      <c r="C68" s="7"/>
      <c r="D68" s="7"/>
      <c r="E68" s="7"/>
      <c r="F68" s="7"/>
      <c r="G68" s="9"/>
      <c r="H68" s="44"/>
      <c r="I68" s="193"/>
    </row>
    <row r="69" spans="1:9" x14ac:dyDescent="0.25">
      <c r="A69" s="45" t="s">
        <v>84</v>
      </c>
      <c r="B69" s="46"/>
      <c r="C69" s="47"/>
      <c r="D69" s="47"/>
      <c r="E69" s="47"/>
      <c r="F69" s="196">
        <f>G69/G14</f>
        <v>3.4999999999999996E-2</v>
      </c>
      <c r="G69" s="179">
        <f>Diurno!G68+Noturno!G69</f>
        <v>402.43702672727284</v>
      </c>
      <c r="H69" s="171">
        <f>G69*12</f>
        <v>4829.2443207272736</v>
      </c>
      <c r="I69" s="193">
        <f>Diurno!H68+Noturno!H69</f>
        <v>4829.2443207272736</v>
      </c>
    </row>
    <row r="70" spans="1:9" x14ac:dyDescent="0.25">
      <c r="A70" s="48" t="s">
        <v>85</v>
      </c>
      <c r="B70" s="13"/>
      <c r="C70" s="31"/>
      <c r="D70" s="31"/>
      <c r="E70" s="31"/>
      <c r="F70" s="196">
        <f>G70/G14</f>
        <v>3.4999999999999996E-2</v>
      </c>
      <c r="G70" s="179">
        <f>Diurno!G69+Noturno!G70</f>
        <v>402.43702672727284</v>
      </c>
      <c r="H70" s="171">
        <f>G70*12</f>
        <v>4829.2443207272736</v>
      </c>
      <c r="I70" s="193">
        <f>Diurno!H69+Noturno!H70</f>
        <v>4829.2443207272736</v>
      </c>
    </row>
    <row r="71" spans="1:9" x14ac:dyDescent="0.25">
      <c r="A71" s="15" t="s">
        <v>86</v>
      </c>
      <c r="B71" s="35"/>
      <c r="C71" s="35"/>
      <c r="D71" s="35"/>
      <c r="E71" s="35"/>
      <c r="F71" s="176"/>
      <c r="G71" s="180">
        <f>SUM(G69:G70)</f>
        <v>804.87405345454567</v>
      </c>
      <c r="H71" s="180">
        <f>SUM(H69:H70)</f>
        <v>9658.4886414545472</v>
      </c>
      <c r="I71" s="193">
        <f>Diurno!H70+Noturno!H71</f>
        <v>9658.4886414545472</v>
      </c>
    </row>
    <row r="72" spans="1:9" x14ac:dyDescent="0.25">
      <c r="A72" s="49"/>
      <c r="B72" s="50"/>
      <c r="C72" s="50"/>
      <c r="D72" s="50"/>
      <c r="E72" s="50"/>
      <c r="F72" s="51"/>
      <c r="G72" s="52"/>
      <c r="H72" s="20"/>
      <c r="I72" s="193"/>
    </row>
    <row r="73" spans="1:9" x14ac:dyDescent="0.25">
      <c r="A73" s="49"/>
      <c r="B73" s="50"/>
      <c r="C73" s="50"/>
      <c r="D73" s="50"/>
      <c r="E73" s="50"/>
      <c r="F73" s="51"/>
      <c r="G73" s="52"/>
      <c r="H73" s="5"/>
      <c r="I73" s="193"/>
    </row>
    <row r="74" spans="1:9" x14ac:dyDescent="0.25">
      <c r="A74" s="191" t="s">
        <v>87</v>
      </c>
      <c r="B74" s="192"/>
      <c r="C74" s="192"/>
      <c r="D74" s="192"/>
      <c r="E74" s="192"/>
      <c r="F74" s="192"/>
      <c r="G74" s="54">
        <f>G14+G49+G66+G71</f>
        <v>23958.515385155741</v>
      </c>
      <c r="H74" s="54">
        <f>H14+H49+H66+H71</f>
        <v>287502.18462186889</v>
      </c>
      <c r="I74" s="193">
        <f>Diurno!H73+Noturno!H74</f>
        <v>287502.18462186889</v>
      </c>
    </row>
    <row r="75" spans="1:9" x14ac:dyDescent="0.25">
      <c r="A75" s="49"/>
      <c r="B75" s="50"/>
      <c r="C75" s="50"/>
      <c r="D75" s="50"/>
      <c r="E75" s="50"/>
      <c r="F75" s="51"/>
      <c r="G75" s="52"/>
      <c r="H75" s="5"/>
      <c r="I75" s="193"/>
    </row>
    <row r="76" spans="1:9" x14ac:dyDescent="0.25">
      <c r="A76" s="191" t="s">
        <v>88</v>
      </c>
      <c r="B76" s="7"/>
      <c r="C76" s="7"/>
      <c r="D76" s="7"/>
      <c r="E76" s="7"/>
      <c r="F76" s="7"/>
      <c r="G76" s="9"/>
      <c r="H76" s="44"/>
      <c r="I76" s="193"/>
    </row>
    <row r="77" spans="1:9" x14ac:dyDescent="0.25">
      <c r="A77" s="55" t="s">
        <v>89</v>
      </c>
      <c r="B77" s="46"/>
      <c r="C77" s="47"/>
      <c r="D77" s="47"/>
      <c r="E77" s="47"/>
      <c r="F77" s="194"/>
      <c r="G77" s="179">
        <f>Diurno!G76+Noturno!G77</f>
        <v>0</v>
      </c>
      <c r="H77" s="179">
        <f>G77*12</f>
        <v>0</v>
      </c>
      <c r="I77" s="193">
        <f>Diurno!H76+Noturno!H77</f>
        <v>0</v>
      </c>
    </row>
    <row r="78" spans="1:9" x14ac:dyDescent="0.25">
      <c r="A78" s="56" t="s">
        <v>90</v>
      </c>
      <c r="B78" s="3"/>
      <c r="C78" s="31"/>
      <c r="D78" s="31"/>
      <c r="E78" s="31"/>
      <c r="F78" s="195"/>
      <c r="G78" s="179">
        <f>Diurno!G77+Noturno!G78</f>
        <v>0</v>
      </c>
      <c r="H78" s="171">
        <f>G78*12</f>
        <v>0</v>
      </c>
      <c r="I78" s="193">
        <f>Diurno!H77+Noturno!H78</f>
        <v>0</v>
      </c>
    </row>
    <row r="79" spans="1:9" x14ac:dyDescent="0.25">
      <c r="A79" s="57" t="s">
        <v>91</v>
      </c>
      <c r="B79" s="13"/>
      <c r="C79" s="16"/>
      <c r="D79" s="16"/>
      <c r="E79" s="16"/>
      <c r="F79" s="58"/>
      <c r="G79" s="179">
        <f>Diurno!G78+Noturno!G79</f>
        <v>1260.9744939555655</v>
      </c>
      <c r="H79" s="188">
        <f>G79*12</f>
        <v>15131.693927466786</v>
      </c>
      <c r="I79" s="193">
        <f>Diurno!H78+Noturno!H79</f>
        <v>15131.693927466786</v>
      </c>
    </row>
    <row r="80" spans="1:9" x14ac:dyDescent="0.25">
      <c r="A80" s="15" t="s">
        <v>92</v>
      </c>
      <c r="B80" s="35"/>
      <c r="C80" s="35"/>
      <c r="D80" s="59"/>
      <c r="E80" s="59"/>
      <c r="F80" s="60"/>
      <c r="G80" s="180">
        <f>SUM(G77:G79)</f>
        <v>1260.9744939555655</v>
      </c>
      <c r="H80" s="180">
        <f>SUM(H77:H79)</f>
        <v>15131.693927466786</v>
      </c>
      <c r="I80" s="193">
        <f>Diurno!H79+Noturno!H80</f>
        <v>15131.693927466786</v>
      </c>
    </row>
    <row r="81" spans="1:9" x14ac:dyDescent="0.25">
      <c r="A81" s="49"/>
      <c r="B81" s="50"/>
      <c r="C81" s="50"/>
      <c r="D81" s="50"/>
      <c r="E81" s="50"/>
      <c r="F81" s="51"/>
      <c r="G81" s="52"/>
      <c r="H81" s="5"/>
      <c r="I81" s="193"/>
    </row>
    <row r="82" spans="1:9" x14ac:dyDescent="0.25">
      <c r="A82" s="61" t="s">
        <v>93</v>
      </c>
      <c r="B82" s="35"/>
      <c r="C82" s="35"/>
      <c r="D82" s="35"/>
      <c r="E82" s="35"/>
      <c r="F82" s="190"/>
      <c r="G82" s="91">
        <f>Diurno!G81+Noturno!G82</f>
        <v>25219.489879111308</v>
      </c>
      <c r="H82" s="91">
        <f>G82*12</f>
        <v>302633.8785493357</v>
      </c>
      <c r="I82" s="193">
        <f>Diurno!H81+Noturno!H82</f>
        <v>302633.87854933576</v>
      </c>
    </row>
    <row r="83" spans="1:9" x14ac:dyDescent="0.25">
      <c r="A83" s="62" t="s">
        <v>94</v>
      </c>
      <c r="B83" s="7"/>
      <c r="C83" s="7"/>
      <c r="D83" s="35"/>
      <c r="E83" s="35"/>
      <c r="F83" s="8"/>
      <c r="G83" s="91">
        <f>G14+G49+G66+G71+G80</f>
        <v>25219.489879111305</v>
      </c>
      <c r="H83" s="91">
        <f>H14+H49+H66+H71+H80</f>
        <v>302633.8785493357</v>
      </c>
      <c r="I83" s="193">
        <f>Diurno!H82+Noturno!H83</f>
        <v>302633.87854933564</v>
      </c>
    </row>
    <row r="84" spans="1:9" x14ac:dyDescent="0.25">
      <c r="A84" s="215" t="s">
        <v>95</v>
      </c>
      <c r="B84" s="216"/>
      <c r="C84" s="216"/>
      <c r="D84" s="216"/>
      <c r="E84" s="216"/>
      <c r="F84" s="216"/>
      <c r="G84" s="216"/>
      <c r="H84" s="217"/>
    </row>
    <row r="85" spans="1:9" x14ac:dyDescent="0.25">
      <c r="A85" s="218"/>
      <c r="B85" s="219"/>
      <c r="C85" s="219"/>
      <c r="D85" s="219"/>
      <c r="E85" s="219"/>
      <c r="F85" s="219"/>
      <c r="G85" s="219"/>
      <c r="H85" s="220"/>
    </row>
    <row r="86" spans="1:9" ht="123" customHeight="1" x14ac:dyDescent="0.25">
      <c r="A86" s="221"/>
      <c r="B86" s="222"/>
      <c r="C86" s="222"/>
      <c r="D86" s="222"/>
      <c r="E86" s="222"/>
      <c r="F86" s="222"/>
      <c r="G86" s="222"/>
      <c r="H86" s="223"/>
    </row>
  </sheetData>
  <mergeCells count="14">
    <mergeCell ref="D14:F14"/>
    <mergeCell ref="A84:H86"/>
    <mergeCell ref="D7:F7"/>
    <mergeCell ref="D9:F9"/>
    <mergeCell ref="D10:F10"/>
    <mergeCell ref="D11:F11"/>
    <mergeCell ref="D12:F12"/>
    <mergeCell ref="D13:F13"/>
    <mergeCell ref="A6:H6"/>
    <mergeCell ref="A1:H1"/>
    <mergeCell ref="A2:H2"/>
    <mergeCell ref="A3:H3"/>
    <mergeCell ref="A4:H4"/>
    <mergeCell ref="A5:H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Diurno</vt:lpstr>
      <vt:lpstr>Noturno</vt:lpstr>
      <vt:lpstr>Global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Sergio Custodio</dc:creator>
  <cp:lastModifiedBy>Dell</cp:lastModifiedBy>
  <dcterms:created xsi:type="dcterms:W3CDTF">2020-06-17T23:32:48Z</dcterms:created>
  <dcterms:modified xsi:type="dcterms:W3CDTF">2021-05-04T16:00:09Z</dcterms:modified>
</cp:coreProperties>
</file>